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lity &amp; Safety\Medicines Management\Finance\DIBS 23_24\"/>
    </mc:Choice>
  </mc:AlternateContent>
  <xr:revisionPtr revIDLastSave="0" documentId="13_ncr:1_{35782E37-E78E-4EC7-A9DE-B2E2F66782C4}" xr6:coauthVersionLast="47" xr6:coauthVersionMax="47" xr10:uidLastSave="{00000000-0000-0000-0000-000000000000}"/>
  <bookViews>
    <workbookView xWindow="1548" yWindow="-108" windowWidth="21600" windowHeight="13176" xr2:uid="{F8576D8B-585F-4914-84C2-0F36CD7CC720}"/>
  </bookViews>
  <sheets>
    <sheet name="DIBS" sheetId="1" r:id="rId1"/>
    <sheet name="North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1" l="1"/>
  <c r="AC22" i="1" s="1"/>
  <c r="AA7" i="1"/>
  <c r="AB7" i="1" s="1"/>
  <c r="AC7" i="1" s="1"/>
  <c r="AA8" i="1"/>
  <c r="AB8" i="1" s="1"/>
  <c r="AC8" i="1" s="1"/>
  <c r="AA9" i="1"/>
  <c r="AB9" i="1" s="1"/>
  <c r="AC9" i="1" s="1"/>
  <c r="AA10" i="1"/>
  <c r="AB10" i="1" s="1"/>
  <c r="AC10" i="1" s="1"/>
  <c r="AD10" i="1" s="1"/>
  <c r="AA11" i="1"/>
  <c r="AB11" i="1" s="1"/>
  <c r="AC11" i="1" s="1"/>
  <c r="AA12" i="1"/>
  <c r="AB12" i="1" s="1"/>
  <c r="AC12" i="1" s="1"/>
  <c r="AD12" i="1" s="1"/>
  <c r="AA13" i="1"/>
  <c r="AB13" i="1" s="1"/>
  <c r="AC13" i="1" s="1"/>
  <c r="AA14" i="1"/>
  <c r="AB14" i="1" s="1"/>
  <c r="AC14" i="1" s="1"/>
  <c r="AA15" i="1"/>
  <c r="AB15" i="1" s="1"/>
  <c r="AC15" i="1" s="1"/>
  <c r="AA18" i="1"/>
  <c r="AB18" i="1" s="1"/>
  <c r="AC18" i="1" s="1"/>
  <c r="AA19" i="1"/>
  <c r="AB19" i="1" s="1"/>
  <c r="AC19" i="1" s="1"/>
  <c r="AA20" i="1"/>
  <c r="AB20" i="1" s="1"/>
  <c r="AC20" i="1" s="1"/>
  <c r="AA21" i="1"/>
  <c r="AB21" i="1" s="1"/>
  <c r="AC21" i="1" s="1"/>
  <c r="AA23" i="1"/>
  <c r="AB23" i="1" s="1"/>
  <c r="AC23" i="1" s="1"/>
  <c r="AD23" i="1" s="1"/>
  <c r="AA24" i="1"/>
  <c r="AB24" i="1" s="1"/>
  <c r="AC24" i="1" s="1"/>
  <c r="AD24" i="1" s="1"/>
  <c r="AA27" i="1"/>
  <c r="AB27" i="1" s="1"/>
  <c r="AC27" i="1" s="1"/>
  <c r="AA28" i="1"/>
  <c r="AA29" i="1"/>
  <c r="AB29" i="1" s="1"/>
  <c r="AC29" i="1" s="1"/>
  <c r="AA30" i="1"/>
  <c r="AB30" i="1" s="1"/>
  <c r="AC30" i="1" s="1"/>
  <c r="AD30" i="1" s="1"/>
  <c r="AD31" i="1" s="1"/>
  <c r="AA33" i="1"/>
  <c r="AB33" i="1" s="1"/>
  <c r="AC33" i="1" s="1"/>
  <c r="AA34" i="1"/>
  <c r="AA35" i="1"/>
  <c r="AB35" i="1" s="1"/>
  <c r="AC35" i="1" s="1"/>
  <c r="AA36" i="1"/>
  <c r="AB36" i="1" s="1"/>
  <c r="AC36" i="1" s="1"/>
  <c r="AA37" i="1"/>
  <c r="AB37" i="1" s="1"/>
  <c r="AC37" i="1" s="1"/>
  <c r="AA38" i="1"/>
  <c r="AB38" i="1" s="1"/>
  <c r="AC38" i="1" s="1"/>
  <c r="AA39" i="1"/>
  <c r="AB39" i="1" s="1"/>
  <c r="AC39" i="1" s="1"/>
  <c r="AA42" i="1"/>
  <c r="AA43" i="1"/>
  <c r="AB43" i="1" s="1"/>
  <c r="AC43" i="1" s="1"/>
  <c r="AD43" i="1" s="1"/>
  <c r="AA44" i="1"/>
  <c r="AB44" i="1" s="1"/>
  <c r="AC44" i="1" s="1"/>
  <c r="AA45" i="1"/>
  <c r="AB45" i="1" s="1"/>
  <c r="AC45" i="1" s="1"/>
  <c r="AA46" i="1"/>
  <c r="AB46" i="1" s="1"/>
  <c r="AC46" i="1" s="1"/>
  <c r="AA47" i="1"/>
  <c r="AB47" i="1" s="1"/>
  <c r="AC47" i="1" s="1"/>
  <c r="AD47" i="1" s="1"/>
  <c r="AA48" i="1"/>
  <c r="AB48" i="1" s="1"/>
  <c r="AC48" i="1" s="1"/>
  <c r="AA49" i="1"/>
  <c r="AB49" i="1" s="1"/>
  <c r="AC49" i="1" s="1"/>
  <c r="AA50" i="1"/>
  <c r="AB50" i="1" s="1"/>
  <c r="AC50" i="1" s="1"/>
  <c r="AD50" i="1" s="1"/>
  <c r="AA51" i="1"/>
  <c r="AB51" i="1" s="1"/>
  <c r="AC51" i="1" s="1"/>
  <c r="X15" i="1"/>
  <c r="W15" i="1"/>
  <c r="Z15" i="1" s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E13" i="2"/>
  <c r="E12" i="2"/>
  <c r="E11" i="2"/>
  <c r="E10" i="2"/>
  <c r="E9" i="2"/>
  <c r="E8" i="2"/>
  <c r="E7" i="2"/>
  <c r="E6" i="2"/>
  <c r="E5" i="2"/>
  <c r="E4" i="2"/>
  <c r="E3" i="2"/>
  <c r="Y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Y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Y31" i="1"/>
  <c r="X30" i="1"/>
  <c r="W30" i="1"/>
  <c r="X29" i="1"/>
  <c r="W29" i="1"/>
  <c r="X28" i="1"/>
  <c r="W28" i="1"/>
  <c r="X27" i="1"/>
  <c r="W27" i="1"/>
  <c r="Y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AD16" i="1" l="1"/>
  <c r="AA52" i="1"/>
  <c r="AB42" i="1"/>
  <c r="AC42" i="1" s="1"/>
  <c r="AC52" i="1" s="1"/>
  <c r="AD25" i="1"/>
  <c r="AA40" i="1"/>
  <c r="AB40" i="1" s="1"/>
  <c r="AA31" i="1"/>
  <c r="AB31" i="1" s="1"/>
  <c r="AC25" i="1"/>
  <c r="AD44" i="1"/>
  <c r="AD52" i="1" s="1"/>
  <c r="AD54" i="1" s="1"/>
  <c r="AA25" i="1"/>
  <c r="AB25" i="1" s="1"/>
  <c r="AB28" i="1"/>
  <c r="AC28" i="1" s="1"/>
  <c r="AC31" i="1" s="1"/>
  <c r="AB34" i="1"/>
  <c r="AC34" i="1" s="1"/>
  <c r="AD34" i="1" s="1"/>
  <c r="AD40" i="1" s="1"/>
  <c r="AB52" i="1"/>
  <c r="AA6" i="1"/>
  <c r="Z6" i="1"/>
  <c r="Z47" i="1"/>
  <c r="Z49" i="1"/>
  <c r="Z51" i="1"/>
  <c r="Z50" i="1"/>
  <c r="Z34" i="1"/>
  <c r="Z36" i="1"/>
  <c r="Z42" i="1"/>
  <c r="Z44" i="1"/>
  <c r="Z46" i="1"/>
  <c r="Z48" i="1"/>
  <c r="Z10" i="1"/>
  <c r="Z14" i="1"/>
  <c r="Z9" i="1"/>
  <c r="Z7" i="1"/>
  <c r="Z11" i="1"/>
  <c r="Z13" i="1"/>
  <c r="Z8" i="1"/>
  <c r="Z12" i="1"/>
  <c r="Z29" i="1"/>
  <c r="Y16" i="1"/>
  <c r="Y54" i="1" s="1"/>
  <c r="Z33" i="1"/>
  <c r="Z35" i="1"/>
  <c r="Z21" i="1"/>
  <c r="Z22" i="1"/>
  <c r="Z24" i="1"/>
  <c r="X25" i="1"/>
  <c r="Z20" i="1"/>
  <c r="Z19" i="1"/>
  <c r="Z28" i="1"/>
  <c r="Z30" i="1"/>
  <c r="Z37" i="1"/>
  <c r="Z39" i="1"/>
  <c r="X16" i="1"/>
  <c r="W31" i="1"/>
  <c r="X40" i="1"/>
  <c r="X52" i="1"/>
  <c r="W16" i="1"/>
  <c r="X31" i="1"/>
  <c r="Z18" i="1"/>
  <c r="Z23" i="1"/>
  <c r="Z27" i="1"/>
  <c r="Z38" i="1"/>
  <c r="Z43" i="1"/>
  <c r="Z45" i="1"/>
  <c r="W25" i="1"/>
  <c r="W52" i="1"/>
  <c r="W40" i="1"/>
  <c r="AA16" i="1" l="1"/>
  <c r="AB16" i="1" s="1"/>
  <c r="AB54" i="1" s="1"/>
  <c r="AB6" i="1"/>
  <c r="AC6" i="1" s="1"/>
  <c r="AC16" i="1" s="1"/>
  <c r="AC40" i="1"/>
  <c r="Z25" i="1"/>
  <c r="Z40" i="1"/>
  <c r="Z16" i="1"/>
  <c r="X54" i="1"/>
  <c r="Z31" i="1"/>
  <c r="Z52" i="1"/>
  <c r="W54" i="1"/>
  <c r="AA54" i="1" l="1"/>
  <c r="AC54" i="1"/>
  <c r="AD55" i="1" s="1"/>
  <c r="Z54" i="1"/>
</calcChain>
</file>

<file path=xl/sharedStrings.xml><?xml version="1.0" encoding="utf-8"?>
<sst xmlns="http://schemas.openxmlformats.org/spreadsheetml/2006/main" count="183" uniqueCount="120">
  <si>
    <t xml:space="preserve">Month </t>
  </si>
  <si>
    <t>,</t>
  </si>
  <si>
    <t>Practice code</t>
  </si>
  <si>
    <t>Practice Name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</si>
  <si>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</si>
  <si>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</si>
  <si>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</si>
  <si>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</si>
  <si>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</si>
  <si>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</si>
  <si>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</si>
  <si>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</si>
  <si>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</si>
  <si>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</si>
  <si>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</si>
  <si>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</si>
  <si>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</si>
  <si>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</si>
  <si>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</si>
  <si>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</si>
  <si>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</si>
  <si>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</si>
  <si>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</si>
  <si>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</si>
  <si>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</si>
  <si>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</si>
  <si>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</si>
  <si>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 xml:space="preserve">Total Primary Care Prescribing </t>
  </si>
  <si>
    <t xml:space="preserve">Zero </t>
  </si>
  <si>
    <t>Total Payment</t>
  </si>
  <si>
    <t xml:space="preserve"> NORTH </t>
  </si>
  <si>
    <t>C86001</t>
  </si>
  <si>
    <t>GREAT NORTH MEDICAL GROUP</t>
  </si>
  <si>
    <t>C86002</t>
  </si>
  <si>
    <t>THE RANSOME PRACTICE</t>
  </si>
  <si>
    <t>C86016</t>
  </si>
  <si>
    <t>THE LAKESIDE PRACTICE</t>
  </si>
  <si>
    <t>C86023</t>
  </si>
  <si>
    <t>DON VALLEY HEALTHCARE</t>
  </si>
  <si>
    <t>C86032</t>
  </si>
  <si>
    <t>SCAWSBY HEALTH CENTRE PRACTICE</t>
  </si>
  <si>
    <t>C86038</t>
  </si>
  <si>
    <t>PETERSGATE MEDICAL CENTRE</t>
  </si>
  <si>
    <t>C86605</t>
  </si>
  <si>
    <t>ASKERN MEDICAL PRACTICE</t>
  </si>
  <si>
    <t>C86616</t>
  </si>
  <si>
    <t>DENABY MEDICAL PRACTICE</t>
  </si>
  <si>
    <t>C86625</t>
  </si>
  <si>
    <t>CONISBROUGH MEDICAL PRACTICE</t>
  </si>
  <si>
    <t>C86626</t>
  </si>
  <si>
    <t>PARK VIEW SURGERY</t>
  </si>
  <si>
    <t>North PCN</t>
  </si>
  <si>
    <t>C86006</t>
  </si>
  <si>
    <t>REGENT SQUARE GROUP PRACTICE</t>
  </si>
  <si>
    <t>C86012</t>
  </si>
  <si>
    <t>THE OAKWOOD SURGERY</t>
  </si>
  <si>
    <t>C86019</t>
  </si>
  <si>
    <t>THE SCOTT PRACTICE</t>
  </si>
  <si>
    <t>C86020</t>
  </si>
  <si>
    <t>ST.JOHNS GROUP PRACTICE</t>
  </si>
  <si>
    <t>C86022</t>
  </si>
  <si>
    <t>C86025</t>
  </si>
  <si>
    <t>FRANCES STREET MEDICAL CENTRE</t>
  </si>
  <si>
    <t>Y05167</t>
  </si>
  <si>
    <t>THE FLYING SCOTSMAN HEALTH CENTRE</t>
  </si>
  <si>
    <t>Central PCN</t>
  </si>
  <si>
    <t>C86007</t>
  </si>
  <si>
    <t>THE BURNS PRACTICE</t>
  </si>
  <si>
    <t>C86011</t>
  </si>
  <si>
    <t>MOUNT GROUP PRACTICE</t>
  </si>
  <si>
    <t>C86017</t>
  </si>
  <si>
    <t>KINGTHORNE GROUP PRACTICE</t>
  </si>
  <si>
    <t>C86029</t>
  </si>
  <si>
    <t>ST VINCENT MEDICAL CENTRE</t>
  </si>
  <si>
    <t>4 DONCASTER PCN</t>
  </si>
  <si>
    <t>C86003</t>
  </si>
  <si>
    <t>HATFIELD HEALTH CENTRE</t>
  </si>
  <si>
    <t>C86018</t>
  </si>
  <si>
    <t>NORTHFIELD SURGERY</t>
  </si>
  <si>
    <t>C86021</t>
  </si>
  <si>
    <t>WHITE HOUSE FARM MEDICAL CENTRE</t>
  </si>
  <si>
    <t>C86037</t>
  </si>
  <si>
    <t>FIELD ROAD SURGERY</t>
  </si>
  <si>
    <t>C86609</t>
  </si>
  <si>
    <t>ASA MEDICAL GROUP</t>
  </si>
  <si>
    <t>C86611</t>
  </si>
  <si>
    <t>DUNSVILLE MEDICAL CENTRE</t>
  </si>
  <si>
    <t>C86614</t>
  </si>
  <si>
    <t>THORNE MOOR MEDICAL PRACTICE</t>
  </si>
  <si>
    <t>East PCN</t>
  </si>
  <si>
    <t>C86005</t>
  </si>
  <si>
    <t>MEXBOROUGH HEALTH CENTRE</t>
  </si>
  <si>
    <t>C86009</t>
  </si>
  <si>
    <t>THE MAYFLOWER MEDICAL PRACTICE</t>
  </si>
  <si>
    <t>C86013</t>
  </si>
  <si>
    <t>THE TICKHILL &amp; COLLIERY MEDICAL PRACTICE</t>
  </si>
  <si>
    <t>C86015</t>
  </si>
  <si>
    <t>THE ROSSINGTON PRACTICE</t>
  </si>
  <si>
    <t>C86024</t>
  </si>
  <si>
    <t>CONISBROUGH GROUP PRACTICE</t>
  </si>
  <si>
    <t>C86026</t>
  </si>
  <si>
    <t>EDLINGTON HEALTH CENTRE PRACTICE</t>
  </si>
  <si>
    <t>C86033</t>
  </si>
  <si>
    <t>THE NAYAR PRACTICE</t>
  </si>
  <si>
    <t>C86034</t>
  </si>
  <si>
    <t>THE NEW SURGERY</t>
  </si>
  <si>
    <t>C86606</t>
  </si>
  <si>
    <t>BARNBURGH SURGERY</t>
  </si>
  <si>
    <t>C86621</t>
  </si>
  <si>
    <t>WEST END CLINIC</t>
  </si>
  <si>
    <t>South PCN</t>
  </si>
  <si>
    <t xml:space="preserve">£0.50 per Practice ASTRO PU </t>
  </si>
  <si>
    <t>Part</t>
  </si>
  <si>
    <t xml:space="preserve">Payment </t>
  </si>
  <si>
    <t xml:space="preserve">£0.25 per Practice ASTRO PU </t>
  </si>
  <si>
    <t xml:space="preserve">Achievement </t>
  </si>
  <si>
    <t>Practice underspent against their budget</t>
  </si>
  <si>
    <t>Practice underspent and PCN underspent against budget</t>
  </si>
  <si>
    <t>Practice underspent, PCN &amp; Doncaster underspent against budget</t>
  </si>
  <si>
    <t>Practice underspent, PCN, ICB underspent against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</si>
</sst>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9" fontId="7" fillId="8" borderId="10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6" fontId="2" fillId="0" borderId="0" xfId="3" applyNumberFormat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9" fontId="0" fillId="0" borderId="0" xfId="4" applyFont="1" applyAlignment="1">
      <alignment horizontal="center"/>
    </xf>
    <xf numFmtId="0" fontId="5" fillId="0" borderId="2" xfId="0" applyFont="1" applyBorder="1"/>
    <xf numFmtId="6" fontId="5" fillId="6" borderId="2" xfId="1" applyNumberFormat="1" applyFont="1" applyFill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3" fontId="5" fillId="6" borderId="2" xfId="0" applyNumberFormat="1" applyFont="1" applyFill="1" applyBorder="1" applyAlignment="1">
      <alignment horizontal="center"/>
    </xf>
    <xf numFmtId="9" fontId="8" fillId="8" borderId="10" xfId="2" applyFont="1" applyFill="1" applyBorder="1" applyAlignment="1">
      <alignment horizontal="center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164" fontId="5" fillId="4" borderId="1" xfId="1" applyNumberFormat="1" applyFont="1" applyFill="1" applyBorder="1" applyAlignment="1">
      <alignment vertical="center" wrapText="1"/>
    </xf>
    <xf numFmtId="6" fontId="5" fillId="4" borderId="1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65" xfId="3" xr:uid="{049A5F27-B4B0-4AAD-A558-A22894EC4F20}"/>
    <cellStyle name="Percent" xfId="2" builtinId="5"/>
    <cellStyle name="Percent 10" xfId="4" xr:uid="{789E27B7-873A-4437-BA43-89E2E312A594}"/>
  </cellStyles>
  <dxfs count="5">
    <dxf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mruColors>
      <color rgb="FFBBF2FD"/>
      <color rgb="FFFF5757"/>
      <color rgb="FFB67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STATEMENTS\7.%20October\Apixaban%20October.xlsx" TargetMode="External"/><Relationship Id="rId1" Type="http://schemas.openxmlformats.org/officeDocument/2006/relationships/externalLinkPath" Target="/Finance%20&amp;%20Contracting/Financial%20Strategy%20&amp;%20Governance/Primary%20Care/Prescribing/2023-24/STATEMENTS/7.%20October/Apixaban%20Oc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ctice Forecast PIVOT"/>
      <sheetName val="PIVOT"/>
      <sheetName val="DATA"/>
    </sheetNames>
    <sheetDataSet>
      <sheetData sheetId="0">
        <row r="7">
          <cell r="P7" t="str">
            <v>C86609</v>
          </cell>
          <cell r="Q7">
            <v>-49885.893891362452</v>
          </cell>
        </row>
        <row r="8">
          <cell r="P8" t="str">
            <v>C86605</v>
          </cell>
          <cell r="Q8">
            <v>-19768.303448441933</v>
          </cell>
        </row>
        <row r="9">
          <cell r="P9" t="str">
            <v>C86606</v>
          </cell>
          <cell r="Q9">
            <v>-6425.5382536823508</v>
          </cell>
        </row>
        <row r="10">
          <cell r="P10" t="str">
            <v>C86024</v>
          </cell>
          <cell r="Q10">
            <v>-22590.205440399499</v>
          </cell>
        </row>
        <row r="11">
          <cell r="P11" t="str">
            <v>C86625</v>
          </cell>
          <cell r="Q11">
            <v>-1824.3976027896499</v>
          </cell>
        </row>
        <row r="12">
          <cell r="P12" t="str">
            <v>C86616</v>
          </cell>
          <cell r="Q12">
            <v>-6277.2613750972196</v>
          </cell>
        </row>
        <row r="13">
          <cell r="P13" t="str">
            <v>C86023</v>
          </cell>
          <cell r="Q13">
            <v>-31004.566299379032</v>
          </cell>
        </row>
        <row r="14">
          <cell r="P14" t="str">
            <v>Y05142</v>
          </cell>
          <cell r="Q14">
            <v>0</v>
          </cell>
        </row>
        <row r="15">
          <cell r="P15" t="str">
            <v>Y05141</v>
          </cell>
          <cell r="Q15">
            <v>0</v>
          </cell>
        </row>
        <row r="16">
          <cell r="P16" t="str">
            <v>C86611</v>
          </cell>
          <cell r="Q16">
            <v>-21011.964992113313</v>
          </cell>
        </row>
        <row r="17">
          <cell r="P17" t="str">
            <v>C86026</v>
          </cell>
          <cell r="Q17">
            <v>-15973.64303455667</v>
          </cell>
        </row>
        <row r="18">
          <cell r="P18" t="str">
            <v>C86037</v>
          </cell>
          <cell r="Q18">
            <v>-33034.9612802556</v>
          </cell>
        </row>
        <row r="19">
          <cell r="P19" t="str">
            <v>C86025</v>
          </cell>
          <cell r="Q19">
            <v>-14723.909195085311</v>
          </cell>
        </row>
        <row r="20">
          <cell r="P20" t="str">
            <v>C86001</v>
          </cell>
          <cell r="Q20">
            <v>-54883.288164619124</v>
          </cell>
        </row>
        <row r="21">
          <cell r="P21" t="str">
            <v>C86003</v>
          </cell>
          <cell r="Q21">
            <v>-32486.381125251002</v>
          </cell>
        </row>
        <row r="22">
          <cell r="P22" t="str">
            <v>C86017</v>
          </cell>
          <cell r="Q22">
            <v>-36443.831479362168</v>
          </cell>
        </row>
        <row r="23">
          <cell r="P23" t="str">
            <v>C86005</v>
          </cell>
          <cell r="Q23">
            <v>-12747.531856451029</v>
          </cell>
        </row>
        <row r="24">
          <cell r="P24" t="str">
            <v>C86011</v>
          </cell>
          <cell r="Q24">
            <v>-36174.508107094676</v>
          </cell>
        </row>
        <row r="25">
          <cell r="P25" t="str">
            <v>C86018</v>
          </cell>
          <cell r="Q25">
            <v>-33024.82495312058</v>
          </cell>
        </row>
        <row r="26">
          <cell r="P26" t="str">
            <v>C86626</v>
          </cell>
          <cell r="Q26">
            <v>-9282.0169307950546</v>
          </cell>
        </row>
        <row r="27">
          <cell r="P27" t="str">
            <v>C86038</v>
          </cell>
          <cell r="Q27">
            <v>-18345.232424261078</v>
          </cell>
        </row>
        <row r="28">
          <cell r="P28" t="str">
            <v>Y07238</v>
          </cell>
          <cell r="Q28">
            <v>-668.9733685954501</v>
          </cell>
        </row>
        <row r="29">
          <cell r="P29" t="str">
            <v>C86006</v>
          </cell>
          <cell r="Q29">
            <v>-29151.579511621698</v>
          </cell>
        </row>
        <row r="30">
          <cell r="P30" t="str">
            <v>C86032</v>
          </cell>
          <cell r="Q30">
            <v>-17967.138549512369</v>
          </cell>
        </row>
        <row r="31">
          <cell r="P31" t="str">
            <v>C86029</v>
          </cell>
          <cell r="Q31">
            <v>-35965.770678757712</v>
          </cell>
        </row>
        <row r="32">
          <cell r="P32" t="str">
            <v>C86020</v>
          </cell>
          <cell r="Q32">
            <v>-25524.68365480658</v>
          </cell>
        </row>
        <row r="33">
          <cell r="P33" t="str">
            <v>C86007</v>
          </cell>
          <cell r="Q33">
            <v>-46776.85129993259</v>
          </cell>
        </row>
        <row r="34">
          <cell r="P34" t="str">
            <v>Y05167</v>
          </cell>
          <cell r="Q34">
            <v>-5741.9459404885174</v>
          </cell>
        </row>
        <row r="35">
          <cell r="P35" t="str">
            <v>C86016</v>
          </cell>
          <cell r="Q35">
            <v>-19741.46841851982</v>
          </cell>
        </row>
        <row r="36">
          <cell r="P36" t="str">
            <v>C86009</v>
          </cell>
          <cell r="Q36">
            <v>-29412.502481052903</v>
          </cell>
        </row>
        <row r="37">
          <cell r="P37" t="str">
            <v>C86033</v>
          </cell>
          <cell r="Q37">
            <v>-9147.1335358194556</v>
          </cell>
        </row>
        <row r="38">
          <cell r="P38" t="str">
            <v>C86034</v>
          </cell>
          <cell r="Q38">
            <v>-20097.822521012429</v>
          </cell>
        </row>
        <row r="39">
          <cell r="P39" t="str">
            <v>C86012</v>
          </cell>
          <cell r="Q39">
            <v>-15955.433575509818</v>
          </cell>
        </row>
        <row r="40">
          <cell r="P40" t="str">
            <v>C86002</v>
          </cell>
          <cell r="Q40">
            <v>-18178.939772281832</v>
          </cell>
        </row>
        <row r="41">
          <cell r="P41" t="str">
            <v>C86015</v>
          </cell>
          <cell r="Q41">
            <v>-24111.33059917764</v>
          </cell>
        </row>
        <row r="42">
          <cell r="P42" t="str">
            <v>C86019</v>
          </cell>
          <cell r="Q42">
            <v>-47569.154186919186</v>
          </cell>
        </row>
        <row r="43">
          <cell r="P43" t="str">
            <v>C86013</v>
          </cell>
          <cell r="Q43">
            <v>-41472.556984798422</v>
          </cell>
        </row>
        <row r="44">
          <cell r="P44" t="str">
            <v>C86614</v>
          </cell>
          <cell r="Q44">
            <v>-23949.60535672064</v>
          </cell>
        </row>
        <row r="45">
          <cell r="P45" t="str">
            <v>C86621</v>
          </cell>
          <cell r="Q45">
            <v>-9058.1406603519681</v>
          </cell>
        </row>
        <row r="46">
          <cell r="P46" t="str">
            <v>C86021</v>
          </cell>
          <cell r="Q46">
            <v>-26430.01362489735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63EE-DE88-4A75-9510-DFEDC7083F44}">
  <dimension ref="A1:AD141"/>
  <sheetViews>
    <sheetView tabSelected="1" topLeftCell="B1" zoomScaleNormal="100" workbookViewId="0">
      <selection activeCell="B12" sqref="B12"/>
    </sheetView>
  </sheetViews>
  <sheetFormatPr defaultColWidth="8.6640625" defaultRowHeight="14.4" outlineLevelRow="1" x14ac:dyDescent="0.3"/>
  <cols>
    <col min="1" max="1" width="10.77734375" style="96" customWidth="1"/>
    <col min="2" max="2" width="43.33203125" style="96" bestFit="1" customWidth="1"/>
    <col min="3" max="3" width="10.77734375" style="97" customWidth="1"/>
    <col min="4" max="4" width="12.33203125" style="95" bestFit="1" customWidth="1"/>
    <col min="5" max="5" width="11.21875" style="95" customWidth="1"/>
    <col min="6" max="12" width="10.77734375" style="95" customWidth="1"/>
    <col min="13" max="17" width="10.77734375" style="95" hidden="1" customWidth="1"/>
    <col min="18" max="18" width="11.109375" style="95" bestFit="1" customWidth="1"/>
    <col min="19" max="19" width="10.77734375" style="95" customWidth="1"/>
    <col min="20" max="20" width="11.21875" style="95" bestFit="1" customWidth="1"/>
    <col min="21" max="21" width="10.77734375" style="95" customWidth="1"/>
    <col min="22" max="22" width="10.77734375" style="98" customWidth="1"/>
    <col min="23" max="26" width="8.88671875" style="96" customWidth="1"/>
    <col min="27" max="28" width="10.77734375" style="95" hidden="1" customWidth="1"/>
    <col min="29" max="30" width="8.5546875" style="96" hidden="1" customWidth="1"/>
    <col min="31" max="16384" width="8.6640625" style="96"/>
  </cols>
  <sheetData>
    <row r="1" spans="1:30" customFormat="1" ht="6.6" customHeight="1" thickBot="1" x14ac:dyDescent="0.3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"/>
      <c r="S1" s="9"/>
      <c r="T1" s="2"/>
      <c r="U1" s="2"/>
      <c r="V1" s="3"/>
      <c r="AA1" s="2"/>
      <c r="AB1" s="2"/>
    </row>
    <row r="2" spans="1:30" s="4" customFormat="1" ht="16.2" thickBot="1" x14ac:dyDescent="0.35">
      <c r="B2" s="5" t="s">
        <v>0</v>
      </c>
      <c r="C2" s="6"/>
      <c r="D2" s="7">
        <v>7</v>
      </c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</v>
      </c>
      <c r="R2" s="8"/>
      <c r="S2" s="9"/>
      <c r="T2" s="9"/>
      <c r="U2" s="2"/>
      <c r="V2" s="10"/>
      <c r="AA2" s="2"/>
      <c r="AB2" s="2"/>
    </row>
    <row r="3" spans="1:30" s="4" customFormat="1" ht="9" customHeight="1" thickBot="1" x14ac:dyDescent="0.35">
      <c r="A3" s="11"/>
      <c r="B3" s="12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T3" s="9"/>
      <c r="U3" s="2"/>
      <c r="V3" s="10"/>
      <c r="W3" s="13"/>
      <c r="X3" s="13"/>
      <c r="Y3" s="13"/>
      <c r="Z3" s="13"/>
      <c r="AA3" s="2"/>
      <c r="AB3" s="2"/>
      <c r="AC3" s="13"/>
      <c r="AD3" s="13"/>
    </row>
    <row r="4" spans="1:30" s="20" customFormat="1" ht="27" thickBot="1" x14ac:dyDescent="0.35">
      <c r="A4" s="14" t="s">
        <v>2</v>
      </c>
      <c r="B4" s="15" t="s">
        <v>3</v>
      </c>
      <c r="C4" s="14" t="s">
        <v>4</v>
      </c>
      <c r="D4" s="16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6" t="s">
        <v>19</v>
      </c>
      <c r="S4" s="16" t="s">
        <v>20</v>
      </c>
      <c r="T4" s="18" t="s">
        <v>21</v>
      </c>
      <c r="U4" s="16" t="s">
        <v>22</v>
      </c>
      <c r="V4" s="19" t="s">
        <v>23</v>
      </c>
      <c r="W4" s="18" t="s">
        <v>24</v>
      </c>
      <c r="X4" s="16" t="s">
        <v>25</v>
      </c>
      <c r="Y4" s="19" t="s">
        <v>26</v>
      </c>
      <c r="Z4" s="19" t="s">
        <v>29</v>
      </c>
      <c r="AA4" s="16"/>
      <c r="AB4" s="16"/>
      <c r="AC4" s="18" t="s">
        <v>24</v>
      </c>
      <c r="AD4" s="18"/>
    </row>
    <row r="5" spans="1:30" s="4" customFormat="1" x14ac:dyDescent="0.3">
      <c r="A5" s="21" t="s">
        <v>30</v>
      </c>
      <c r="B5" s="22"/>
      <c r="C5" s="23"/>
      <c r="D5" s="24"/>
      <c r="E5" s="24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>
        <v>11</v>
      </c>
      <c r="Q5" s="25">
        <v>12</v>
      </c>
      <c r="R5" s="26"/>
      <c r="S5" s="27"/>
      <c r="T5" s="28"/>
      <c r="U5" s="29"/>
      <c r="V5" s="30"/>
      <c r="W5" s="31"/>
      <c r="X5" s="32"/>
      <c r="Y5" s="33"/>
      <c r="Z5" s="33"/>
      <c r="AA5" s="29"/>
      <c r="AB5" s="29"/>
      <c r="AC5" s="31"/>
      <c r="AD5" s="31"/>
    </row>
    <row r="6" spans="1:30" s="4" customFormat="1" outlineLevel="1" x14ac:dyDescent="0.3">
      <c r="A6" s="34" t="s">
        <v>31</v>
      </c>
      <c r="B6" s="35" t="s">
        <v>32</v>
      </c>
      <c r="C6" s="36">
        <v>61611.3</v>
      </c>
      <c r="D6" s="37">
        <v>3313465.4449896156</v>
      </c>
      <c r="E6" s="37">
        <v>1129560.3701969599</v>
      </c>
      <c r="F6" s="38">
        <v>278461.099067681</v>
      </c>
      <c r="G6" s="38">
        <v>295222.423107051</v>
      </c>
      <c r="H6" s="38">
        <v>316257.3</v>
      </c>
      <c r="I6" s="38">
        <v>301178.61307642498</v>
      </c>
      <c r="J6" s="38">
        <v>223265.35207619</v>
      </c>
      <c r="K6" s="38">
        <v>384552.87942786398</v>
      </c>
      <c r="L6" s="38">
        <v>299612.02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2098549.6867552111</v>
      </c>
      <c r="S6" s="39">
        <v>122730.24190790323</v>
      </c>
      <c r="T6" s="40">
        <v>3519285.0691853277</v>
      </c>
      <c r="U6" s="41">
        <v>205819.62419571215</v>
      </c>
      <c r="V6" s="42">
        <v>6.2116122112254951E-2</v>
      </c>
      <c r="W6" s="43" t="str">
        <f t="shared" ref="W6:W15" si="0">IF(U6&lt;0,C6*0.5,"Zero")</f>
        <v>Zero</v>
      </c>
      <c r="X6" s="44" t="str">
        <f t="shared" ref="X6:X15" si="1">IF($U$25&gt;0,"Zero",IF($U6&lt;0,$C6*0.25,"Zero"))</f>
        <v>Zero</v>
      </c>
      <c r="Y6" s="44" t="s">
        <v>28</v>
      </c>
      <c r="Z6" s="44">
        <f t="shared" ref="Z6:Z15" si="2">SUM(W6:Y6)</f>
        <v>0</v>
      </c>
      <c r="AA6" s="41">
        <f>VLOOKUP(A6,'[1]Practice Forecast PIVOT'!$P:$Q,2,FALSE)</f>
        <v>-54883.288164619124</v>
      </c>
      <c r="AB6" s="41">
        <f>+U6+AA6</f>
        <v>150936.33603109303</v>
      </c>
      <c r="AC6" s="43" t="str">
        <f>IF(AB6&lt;0,C6*0.5,"Zero")</f>
        <v>Zero</v>
      </c>
      <c r="AD6" s="43"/>
    </row>
    <row r="7" spans="1:30" s="4" customFormat="1" outlineLevel="1" x14ac:dyDescent="0.3">
      <c r="A7" s="34" t="s">
        <v>33</v>
      </c>
      <c r="B7" s="35" t="s">
        <v>34</v>
      </c>
      <c r="C7" s="36">
        <v>28835</v>
      </c>
      <c r="D7" s="37">
        <v>1510435.1172808451</v>
      </c>
      <c r="E7" s="37">
        <v>514907.33148104005</v>
      </c>
      <c r="F7" s="38">
        <v>130150.072657668</v>
      </c>
      <c r="G7" s="38">
        <v>133848.281240599</v>
      </c>
      <c r="H7" s="38">
        <v>147612.70000000001</v>
      </c>
      <c r="I7" s="38">
        <v>141171.09137451201</v>
      </c>
      <c r="J7" s="38">
        <v>133299.769060636</v>
      </c>
      <c r="K7" s="38">
        <v>134732.608502802</v>
      </c>
      <c r="L7" s="38">
        <v>128769.04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9">
        <v>949583.562836217</v>
      </c>
      <c r="S7" s="39">
        <v>48911.102401648997</v>
      </c>
      <c r="T7" s="40">
        <v>1592459.4379275816</v>
      </c>
      <c r="U7" s="41">
        <v>82024.320646736538</v>
      </c>
      <c r="V7" s="42">
        <v>5.4305093749674266E-2</v>
      </c>
      <c r="W7" s="43" t="str">
        <f t="shared" si="0"/>
        <v>Zero</v>
      </c>
      <c r="X7" s="44" t="str">
        <f t="shared" si="1"/>
        <v>Zero</v>
      </c>
      <c r="Y7" s="44" t="s">
        <v>28</v>
      </c>
      <c r="Z7" s="44">
        <f t="shared" si="2"/>
        <v>0</v>
      </c>
      <c r="AA7" s="41">
        <f>VLOOKUP(A7,'[1]Practice Forecast PIVOT'!$P:$Q,2,FALSE)</f>
        <v>-18178.939772281832</v>
      </c>
      <c r="AB7" s="41">
        <f t="shared" ref="AB7:AB52" si="3">+U7+AA7</f>
        <v>63845.380874454706</v>
      </c>
      <c r="AC7" s="43" t="str">
        <f t="shared" ref="AC7:AC15" si="4">IF(AB7&lt;0,C7*0.5,"Zero")</f>
        <v>Zero</v>
      </c>
      <c r="AD7" s="43"/>
    </row>
    <row r="8" spans="1:30" s="4" customFormat="1" outlineLevel="1" x14ac:dyDescent="0.3">
      <c r="A8" s="34" t="s">
        <v>35</v>
      </c>
      <c r="B8" s="35" t="s">
        <v>36</v>
      </c>
      <c r="C8" s="36">
        <v>33288</v>
      </c>
      <c r="D8" s="37">
        <v>1593468.4437388878</v>
      </c>
      <c r="E8" s="37">
        <v>543213.39247058681</v>
      </c>
      <c r="F8" s="38">
        <v>132596.01982191199</v>
      </c>
      <c r="G8" s="38">
        <v>140845.95977647</v>
      </c>
      <c r="H8" s="38">
        <v>151633</v>
      </c>
      <c r="I8" s="38">
        <v>142097.792412462</v>
      </c>
      <c r="J8" s="38">
        <v>140959.70153550399</v>
      </c>
      <c r="K8" s="38">
        <v>148453.62399174401</v>
      </c>
      <c r="L8" s="38">
        <v>155816.47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9">
        <v>1012402.5675380919</v>
      </c>
      <c r="S8" s="39">
        <v>62217.334536593058</v>
      </c>
      <c r="T8" s="40">
        <v>1697807.4250177625</v>
      </c>
      <c r="U8" s="41">
        <v>104338.98127887468</v>
      </c>
      <c r="V8" s="42">
        <v>6.5479163825833561E-2</v>
      </c>
      <c r="W8" s="43" t="str">
        <f t="shared" si="0"/>
        <v>Zero</v>
      </c>
      <c r="X8" s="44" t="str">
        <f t="shared" si="1"/>
        <v>Zero</v>
      </c>
      <c r="Y8" s="44" t="s">
        <v>28</v>
      </c>
      <c r="Z8" s="44">
        <f t="shared" si="2"/>
        <v>0</v>
      </c>
      <c r="AA8" s="41">
        <f>VLOOKUP(A8,'[1]Practice Forecast PIVOT'!$P:$Q,2,FALSE)</f>
        <v>-19741.46841851982</v>
      </c>
      <c r="AB8" s="41">
        <f t="shared" si="3"/>
        <v>84597.512860354851</v>
      </c>
      <c r="AC8" s="43" t="str">
        <f t="shared" si="4"/>
        <v>Zero</v>
      </c>
      <c r="AD8" s="43"/>
    </row>
    <row r="9" spans="1:30" s="4" customFormat="1" outlineLevel="1" x14ac:dyDescent="0.3">
      <c r="A9" s="34" t="s">
        <v>37</v>
      </c>
      <c r="B9" s="35" t="s">
        <v>38</v>
      </c>
      <c r="C9" s="36">
        <v>47732.9</v>
      </c>
      <c r="D9" s="37">
        <v>2222451.6171625583</v>
      </c>
      <c r="E9" s="37">
        <v>757633.75629071612</v>
      </c>
      <c r="F9" s="38">
        <v>183115.54739296599</v>
      </c>
      <c r="G9" s="38">
        <v>190857.56472785</v>
      </c>
      <c r="H9" s="38">
        <v>207097.8</v>
      </c>
      <c r="I9" s="38">
        <v>203442.76370755801</v>
      </c>
      <c r="J9" s="38">
        <v>192738.56665615499</v>
      </c>
      <c r="K9" s="38">
        <v>206595.779191818</v>
      </c>
      <c r="L9" s="38">
        <v>203787.98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9">
        <v>1387636.0016763471</v>
      </c>
      <c r="S9" s="39">
        <v>62388.102362313541</v>
      </c>
      <c r="T9" s="40">
        <v>2327076.9774884237</v>
      </c>
      <c r="U9" s="41">
        <v>104625.36032586545</v>
      </c>
      <c r="V9" s="42">
        <v>4.7076552541306806E-2</v>
      </c>
      <c r="W9" s="43" t="str">
        <f t="shared" si="0"/>
        <v>Zero</v>
      </c>
      <c r="X9" s="44" t="str">
        <f t="shared" si="1"/>
        <v>Zero</v>
      </c>
      <c r="Y9" s="44" t="s">
        <v>28</v>
      </c>
      <c r="Z9" s="44">
        <f t="shared" si="2"/>
        <v>0</v>
      </c>
      <c r="AA9" s="41">
        <f>VLOOKUP(A9,'[1]Practice Forecast PIVOT'!$P:$Q,2,FALSE)</f>
        <v>-31004.566299379032</v>
      </c>
      <c r="AB9" s="41">
        <f t="shared" si="3"/>
        <v>73620.794026486416</v>
      </c>
      <c r="AC9" s="43" t="str">
        <f t="shared" si="4"/>
        <v>Zero</v>
      </c>
      <c r="AD9" s="43"/>
    </row>
    <row r="10" spans="1:30" s="4" customFormat="1" outlineLevel="1" x14ac:dyDescent="0.3">
      <c r="A10" s="34" t="s">
        <v>39</v>
      </c>
      <c r="B10" s="35" t="s">
        <v>40</v>
      </c>
      <c r="C10" s="36">
        <v>22726.1</v>
      </c>
      <c r="D10" s="37">
        <v>940286.37128886895</v>
      </c>
      <c r="E10" s="37">
        <v>320543.62397237541</v>
      </c>
      <c r="F10" s="38">
        <v>75484.540122065999</v>
      </c>
      <c r="G10" s="38">
        <v>75159.200261813501</v>
      </c>
      <c r="H10" s="38">
        <v>87907.41</v>
      </c>
      <c r="I10" s="38">
        <v>82400.405732327505</v>
      </c>
      <c r="J10" s="38">
        <v>82696.827758944593</v>
      </c>
      <c r="K10" s="38">
        <v>82169.500663415296</v>
      </c>
      <c r="L10" s="38">
        <v>84161.93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9">
        <v>569979.81453856686</v>
      </c>
      <c r="S10" s="39">
        <v>9287.0513390142005</v>
      </c>
      <c r="T10" s="40">
        <v>955860.83269925672</v>
      </c>
      <c r="U10" s="41">
        <v>15574.461410387768</v>
      </c>
      <c r="V10" s="42">
        <v>1.6563529884028361E-2</v>
      </c>
      <c r="W10" s="43" t="str">
        <f t="shared" si="0"/>
        <v>Zero</v>
      </c>
      <c r="X10" s="44" t="str">
        <f t="shared" si="1"/>
        <v>Zero</v>
      </c>
      <c r="Y10" s="44" t="s">
        <v>28</v>
      </c>
      <c r="Z10" s="44">
        <f t="shared" si="2"/>
        <v>0</v>
      </c>
      <c r="AA10" s="41">
        <f>VLOOKUP(A10,'[1]Practice Forecast PIVOT'!$P:$Q,2,FALSE)</f>
        <v>-17967.138549512369</v>
      </c>
      <c r="AB10" s="41">
        <f t="shared" si="3"/>
        <v>-2392.6771391246002</v>
      </c>
      <c r="AC10" s="43">
        <f t="shared" si="4"/>
        <v>11363.05</v>
      </c>
      <c r="AD10" s="43">
        <f>-AC10-AB10</f>
        <v>-8970.3728608753991</v>
      </c>
    </row>
    <row r="11" spans="1:30" s="4" customFormat="1" outlineLevel="1" x14ac:dyDescent="0.3">
      <c r="A11" s="34" t="s">
        <v>41</v>
      </c>
      <c r="B11" s="35" t="s">
        <v>42</v>
      </c>
      <c r="C11" s="36">
        <v>34039.1</v>
      </c>
      <c r="D11" s="37">
        <v>1661386.2745014653</v>
      </c>
      <c r="E11" s="37">
        <v>566366.58097754943</v>
      </c>
      <c r="F11" s="38">
        <v>142966.71951935501</v>
      </c>
      <c r="G11" s="38">
        <v>151964.86026154199</v>
      </c>
      <c r="H11" s="38">
        <v>160322.5</v>
      </c>
      <c r="I11" s="38">
        <v>155096.22143214999</v>
      </c>
      <c r="J11" s="38">
        <v>150681.83628429999</v>
      </c>
      <c r="K11" s="38">
        <v>148380.927429951</v>
      </c>
      <c r="L11" s="38">
        <v>161656.63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v>1071069.694927298</v>
      </c>
      <c r="S11" s="39">
        <v>80385.059442074155</v>
      </c>
      <c r="T11" s="40">
        <v>1796192.6797372093</v>
      </c>
      <c r="U11" s="41">
        <v>134806.40523574408</v>
      </c>
      <c r="V11" s="42">
        <v>8.1140916657804735E-2</v>
      </c>
      <c r="W11" s="43" t="str">
        <f t="shared" si="0"/>
        <v>Zero</v>
      </c>
      <c r="X11" s="44" t="str">
        <f t="shared" si="1"/>
        <v>Zero</v>
      </c>
      <c r="Y11" s="44" t="s">
        <v>28</v>
      </c>
      <c r="Z11" s="44">
        <f t="shared" si="2"/>
        <v>0</v>
      </c>
      <c r="AA11" s="41">
        <f>VLOOKUP(A11,'[1]Practice Forecast PIVOT'!$P:$Q,2,FALSE)</f>
        <v>-18345.232424261078</v>
      </c>
      <c r="AB11" s="41">
        <f t="shared" si="3"/>
        <v>116461.172811483</v>
      </c>
      <c r="AC11" s="43" t="str">
        <f t="shared" si="4"/>
        <v>Zero</v>
      </c>
      <c r="AD11" s="43"/>
    </row>
    <row r="12" spans="1:30" s="46" customFormat="1" outlineLevel="1" x14ac:dyDescent="0.3">
      <c r="A12" s="34" t="s">
        <v>43</v>
      </c>
      <c r="B12" s="35" t="s">
        <v>44</v>
      </c>
      <c r="C12" s="36">
        <v>28080.9</v>
      </c>
      <c r="D12" s="37">
        <v>1300631.261713831</v>
      </c>
      <c r="E12" s="37">
        <v>443385.19711824495</v>
      </c>
      <c r="F12" s="38">
        <v>103475.215059783</v>
      </c>
      <c r="G12" s="38">
        <v>111935.32797183801</v>
      </c>
      <c r="H12" s="38">
        <v>115273.1</v>
      </c>
      <c r="I12" s="38">
        <v>106682.990695402</v>
      </c>
      <c r="J12" s="38">
        <v>104958.172311713</v>
      </c>
      <c r="K12" s="38">
        <v>118456.13741765601</v>
      </c>
      <c r="L12" s="38">
        <v>105312.47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9">
        <v>766093.41345639201</v>
      </c>
      <c r="S12" s="39">
        <v>-9473.0079035654198</v>
      </c>
      <c r="T12" s="40">
        <v>1284744.9496166224</v>
      </c>
      <c r="U12" s="41">
        <v>-15886.312097208574</v>
      </c>
      <c r="V12" s="45">
        <v>-1.2214308978145976E-2</v>
      </c>
      <c r="W12" s="43">
        <f t="shared" si="0"/>
        <v>14040.45</v>
      </c>
      <c r="X12" s="44" t="str">
        <f t="shared" si="1"/>
        <v>Zero</v>
      </c>
      <c r="Y12" s="44" t="s">
        <v>28</v>
      </c>
      <c r="Z12" s="44">
        <f t="shared" si="2"/>
        <v>14040.45</v>
      </c>
      <c r="AA12" s="41">
        <f>VLOOKUP(A12,'[1]Practice Forecast PIVOT'!$P:$Q,2,FALSE)</f>
        <v>-19768.303448441933</v>
      </c>
      <c r="AB12" s="41">
        <f t="shared" si="3"/>
        <v>-35654.615545650508</v>
      </c>
      <c r="AC12" s="43">
        <f t="shared" si="4"/>
        <v>14040.45</v>
      </c>
      <c r="AD12" s="43">
        <f>-AC12-AB12</f>
        <v>21614.165545650507</v>
      </c>
    </row>
    <row r="13" spans="1:30" s="4" customFormat="1" outlineLevel="1" x14ac:dyDescent="0.3">
      <c r="A13" s="34" t="s">
        <v>45</v>
      </c>
      <c r="B13" s="35" t="s">
        <v>46</v>
      </c>
      <c r="C13" s="36">
        <v>12165.7</v>
      </c>
      <c r="D13" s="37">
        <v>628216.03172380035</v>
      </c>
      <c r="E13" s="37">
        <v>214158.84521464352</v>
      </c>
      <c r="F13" s="38">
        <v>52969.723766085903</v>
      </c>
      <c r="G13" s="38">
        <v>51691.181932388099</v>
      </c>
      <c r="H13" s="38">
        <v>58984.95</v>
      </c>
      <c r="I13" s="38">
        <v>52962.622209626403</v>
      </c>
      <c r="J13" s="38">
        <v>62551.8612978971</v>
      </c>
      <c r="K13" s="38">
        <v>57323.9511339698</v>
      </c>
      <c r="L13" s="38">
        <v>59598.42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9">
        <v>396082.71033996728</v>
      </c>
      <c r="S13" s="39">
        <v>21477.490623065096</v>
      </c>
      <c r="T13" s="40">
        <v>664233.95998652896</v>
      </c>
      <c r="U13" s="41">
        <v>36017.928262728616</v>
      </c>
      <c r="V13" s="42">
        <v>5.7333666197433422E-2</v>
      </c>
      <c r="W13" s="43" t="str">
        <f t="shared" si="0"/>
        <v>Zero</v>
      </c>
      <c r="X13" s="44" t="str">
        <f t="shared" si="1"/>
        <v>Zero</v>
      </c>
      <c r="Y13" s="44" t="s">
        <v>28</v>
      </c>
      <c r="Z13" s="44">
        <f t="shared" si="2"/>
        <v>0</v>
      </c>
      <c r="AA13" s="41">
        <f>VLOOKUP(A13,'[1]Practice Forecast PIVOT'!$P:$Q,2,FALSE)</f>
        <v>-6277.2613750972196</v>
      </c>
      <c r="AB13" s="41">
        <f t="shared" si="3"/>
        <v>29740.666887631396</v>
      </c>
      <c r="AC13" s="43" t="str">
        <f t="shared" si="4"/>
        <v>Zero</v>
      </c>
      <c r="AD13" s="43"/>
    </row>
    <row r="14" spans="1:30" s="4" customFormat="1" outlineLevel="1" x14ac:dyDescent="0.3">
      <c r="A14" s="34" t="s">
        <v>47</v>
      </c>
      <c r="B14" s="35" t="s">
        <v>48</v>
      </c>
      <c r="C14" s="36">
        <v>5541.3</v>
      </c>
      <c r="D14" s="37">
        <v>277079.99160876614</v>
      </c>
      <c r="E14" s="37">
        <v>94456.569139428379</v>
      </c>
      <c r="F14" s="38">
        <v>21820.970768813098</v>
      </c>
      <c r="G14" s="38">
        <v>25784.188519799602</v>
      </c>
      <c r="H14" s="38">
        <v>26986.75</v>
      </c>
      <c r="I14" s="38">
        <v>24006.098274651798</v>
      </c>
      <c r="J14" s="38">
        <v>22535.866835320401</v>
      </c>
      <c r="K14" s="38">
        <v>23388.082341358298</v>
      </c>
      <c r="L14" s="38">
        <v>23122.45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9">
        <v>167644.4067399432</v>
      </c>
      <c r="S14" s="39">
        <v>2421.6077436359192</v>
      </c>
      <c r="T14" s="40">
        <v>281141.0476940184</v>
      </c>
      <c r="U14" s="41">
        <v>4061.0560852522613</v>
      </c>
      <c r="V14" s="42">
        <v>1.4656619778545493E-2</v>
      </c>
      <c r="W14" s="43" t="str">
        <f t="shared" si="0"/>
        <v>Zero</v>
      </c>
      <c r="X14" s="44" t="str">
        <f t="shared" si="1"/>
        <v>Zero</v>
      </c>
      <c r="Y14" s="44" t="s">
        <v>28</v>
      </c>
      <c r="Z14" s="44">
        <f t="shared" si="2"/>
        <v>0</v>
      </c>
      <c r="AA14" s="41">
        <f>VLOOKUP(A14,'[1]Practice Forecast PIVOT'!$P:$Q,2,FALSE)</f>
        <v>-1824.3976027896499</v>
      </c>
      <c r="AB14" s="41">
        <f t="shared" si="3"/>
        <v>2236.6584824626116</v>
      </c>
      <c r="AC14" s="43" t="str">
        <f t="shared" si="4"/>
        <v>Zero</v>
      </c>
      <c r="AD14" s="43"/>
    </row>
    <row r="15" spans="1:30" s="47" customFormat="1" outlineLevel="1" x14ac:dyDescent="0.3">
      <c r="A15" s="34" t="s">
        <v>49</v>
      </c>
      <c r="B15" s="35" t="s">
        <v>50</v>
      </c>
      <c r="C15" s="36">
        <v>9681.7000000000007</v>
      </c>
      <c r="D15" s="37">
        <v>394563.43843425973</v>
      </c>
      <c r="E15" s="37">
        <v>134506.67616223914</v>
      </c>
      <c r="F15" s="38">
        <v>33600.450483866</v>
      </c>
      <c r="G15" s="38">
        <v>36155.043407843499</v>
      </c>
      <c r="H15" s="38">
        <v>40406.480000000003</v>
      </c>
      <c r="I15" s="38">
        <v>37080.611244560903</v>
      </c>
      <c r="J15" s="38">
        <v>32353.716210278501</v>
      </c>
      <c r="K15" s="38">
        <v>35328.953148770102</v>
      </c>
      <c r="L15" s="38">
        <v>36930.910000000003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9">
        <v>251856.16449531898</v>
      </c>
      <c r="S15" s="39">
        <v>16577.986156969884</v>
      </c>
      <c r="T15" s="40">
        <v>422364.85744645138</v>
      </c>
      <c r="U15" s="41">
        <v>27801.419012191647</v>
      </c>
      <c r="V15" s="42">
        <v>7.0461214355074575E-2</v>
      </c>
      <c r="W15" s="43" t="str">
        <f t="shared" si="0"/>
        <v>Zero</v>
      </c>
      <c r="X15" s="44" t="str">
        <f t="shared" si="1"/>
        <v>Zero</v>
      </c>
      <c r="Y15" s="44" t="s">
        <v>28</v>
      </c>
      <c r="Z15" s="44">
        <f t="shared" si="2"/>
        <v>0</v>
      </c>
      <c r="AA15" s="41">
        <f>VLOOKUP(A15,'[1]Practice Forecast PIVOT'!$P:$Q,2,FALSE)</f>
        <v>-9282.0169307950546</v>
      </c>
      <c r="AB15" s="41">
        <f t="shared" si="3"/>
        <v>18519.402081396591</v>
      </c>
      <c r="AC15" s="43" t="str">
        <f t="shared" si="4"/>
        <v>Zero</v>
      </c>
      <c r="AD15" s="43"/>
    </row>
    <row r="16" spans="1:30" s="59" customFormat="1" ht="13.2" x14ac:dyDescent="0.25">
      <c r="A16" s="48"/>
      <c r="B16" s="49" t="s">
        <v>51</v>
      </c>
      <c r="C16" s="50">
        <v>283702</v>
      </c>
      <c r="D16" s="51">
        <v>13841983.9924429</v>
      </c>
      <c r="E16" s="51">
        <v>4718732.3430237835</v>
      </c>
      <c r="F16" s="52">
        <v>1154640.358660196</v>
      </c>
      <c r="G16" s="52">
        <v>1213464.0312071948</v>
      </c>
      <c r="H16" s="52">
        <v>1312481.99</v>
      </c>
      <c r="I16" s="52">
        <v>1246119.2101596755</v>
      </c>
      <c r="J16" s="52">
        <v>1146041.6700269384</v>
      </c>
      <c r="K16" s="52">
        <v>1339382.4432493483</v>
      </c>
      <c r="L16" s="52">
        <v>1258768.3199999998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3">
        <v>8670898.0233033523</v>
      </c>
      <c r="S16" s="53">
        <v>416922.96860965248</v>
      </c>
      <c r="T16" s="54">
        <v>14541167.236799181</v>
      </c>
      <c r="U16" s="55">
        <v>699183.24435628019</v>
      </c>
      <c r="V16" s="56">
        <v>5.0511779578563502E-2</v>
      </c>
      <c r="W16" s="57">
        <f>SUM(W6:W15)</f>
        <v>14040.45</v>
      </c>
      <c r="X16" s="57">
        <f t="shared" ref="X16:Y16" si="5">SUM(X6:X15)</f>
        <v>0</v>
      </c>
      <c r="Y16" s="58">
        <f t="shared" si="5"/>
        <v>0</v>
      </c>
      <c r="Z16" s="58">
        <f t="shared" ref="Z16:Z52" si="6">SUM(W16:Y16)</f>
        <v>14040.45</v>
      </c>
      <c r="AA16" s="55">
        <f>SUM(AA6:AA15)</f>
        <v>-197272.61298569708</v>
      </c>
      <c r="AB16" s="55">
        <f t="shared" si="3"/>
        <v>501910.63137058308</v>
      </c>
      <c r="AC16" s="57">
        <f>SUM(AC6:AC15)</f>
        <v>25403.5</v>
      </c>
      <c r="AD16" s="57">
        <f>SUM(AD6:AD15)</f>
        <v>12643.792684775108</v>
      </c>
    </row>
    <row r="17" spans="1:30" s="4" customFormat="1" x14ac:dyDescent="0.3">
      <c r="A17" s="60"/>
      <c r="B17" s="61"/>
      <c r="C17" s="62"/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38"/>
      <c r="P17" s="64"/>
      <c r="Q17" s="64"/>
      <c r="R17" s="65"/>
      <c r="S17" s="65"/>
      <c r="T17" s="66"/>
      <c r="U17" s="67"/>
      <c r="V17" s="42"/>
      <c r="W17" s="43"/>
      <c r="X17" s="44"/>
      <c r="Y17" s="44"/>
      <c r="Z17" s="44"/>
      <c r="AA17" s="67"/>
      <c r="AB17" s="67"/>
      <c r="AC17" s="43"/>
      <c r="AD17" s="43"/>
    </row>
    <row r="18" spans="1:30" s="4" customFormat="1" outlineLevel="1" x14ac:dyDescent="0.3">
      <c r="A18" s="34" t="s">
        <v>52</v>
      </c>
      <c r="B18" s="35" t="s">
        <v>53</v>
      </c>
      <c r="C18" s="36">
        <v>37558.300000000003</v>
      </c>
      <c r="D18" s="37">
        <v>1878583.6863910067</v>
      </c>
      <c r="E18" s="37">
        <v>640409.17869069416</v>
      </c>
      <c r="F18" s="38">
        <v>165038.17816853899</v>
      </c>
      <c r="G18" s="38">
        <v>177099.28768622299</v>
      </c>
      <c r="H18" s="38">
        <v>181651.7</v>
      </c>
      <c r="I18" s="38">
        <v>170041.697718565</v>
      </c>
      <c r="J18" s="38">
        <v>170785.467405206</v>
      </c>
      <c r="K18" s="38">
        <v>164926.853845851</v>
      </c>
      <c r="L18" s="38">
        <v>172010.62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9">
        <v>1201553.8048243839</v>
      </c>
      <c r="S18" s="39">
        <v>81354.352629426634</v>
      </c>
      <c r="T18" s="40">
        <v>2015015.6042669525</v>
      </c>
      <c r="U18" s="41">
        <v>136431.9178759458</v>
      </c>
      <c r="V18" s="42">
        <v>7.2624881640513186E-2</v>
      </c>
      <c r="W18" s="43" t="str">
        <f t="shared" ref="W18:W51" si="7">IF(U18&lt;0,C18*0.5,"Zero")</f>
        <v>Zero</v>
      </c>
      <c r="X18" s="44" t="str">
        <f>IF($U$25&gt;0,"Zero",IF($U18&lt;0,$C18*0.25,"Zero"))</f>
        <v>Zero</v>
      </c>
      <c r="Y18" s="44" t="s">
        <v>28</v>
      </c>
      <c r="Z18" s="44">
        <f t="shared" si="6"/>
        <v>0</v>
      </c>
      <c r="AA18" s="41">
        <f>VLOOKUP(A18,'[1]Practice Forecast PIVOT'!$P:$Q,2,FALSE)</f>
        <v>-29151.579511621698</v>
      </c>
      <c r="AB18" s="41">
        <f t="shared" si="3"/>
        <v>107280.3383643241</v>
      </c>
      <c r="AC18" s="43" t="str">
        <f t="shared" ref="AC18:AC24" si="8">IF(AB18&lt;0,C18*0.5,"Zero")</f>
        <v>Zero</v>
      </c>
      <c r="AD18" s="43"/>
    </row>
    <row r="19" spans="1:30" s="4" customFormat="1" outlineLevel="1" x14ac:dyDescent="0.3">
      <c r="A19" s="34" t="s">
        <v>54</v>
      </c>
      <c r="B19" s="35" t="s">
        <v>55</v>
      </c>
      <c r="C19" s="36">
        <v>23502.400000000001</v>
      </c>
      <c r="D19" s="37">
        <v>1100806.4180836747</v>
      </c>
      <c r="E19" s="37">
        <v>375264.90792472468</v>
      </c>
      <c r="F19" s="38">
        <v>90949.998036698598</v>
      </c>
      <c r="G19" s="38">
        <v>96795.856584097695</v>
      </c>
      <c r="H19" s="38">
        <v>104401.4</v>
      </c>
      <c r="I19" s="38">
        <v>92975.385846620498</v>
      </c>
      <c r="J19" s="38">
        <v>96378.286184810597</v>
      </c>
      <c r="K19" s="38">
        <v>106884.725672994</v>
      </c>
      <c r="L19" s="38">
        <v>90369.14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9">
        <v>678754.79232522147</v>
      </c>
      <c r="S19" s="39">
        <v>22343.925221926183</v>
      </c>
      <c r="T19" s="40">
        <v>1138277.3642884814</v>
      </c>
      <c r="U19" s="41">
        <v>37470.946204806678</v>
      </c>
      <c r="V19" s="42">
        <v>3.4039541911499313E-2</v>
      </c>
      <c r="W19" s="43" t="str">
        <f t="shared" si="7"/>
        <v>Zero</v>
      </c>
      <c r="X19" s="44" t="str">
        <f t="shared" ref="X19:X24" si="9">IF($U$25&gt;0,"Zero",IF($U19&lt;0,$C19*0.25,"Zero"))</f>
        <v>Zero</v>
      </c>
      <c r="Y19" s="44" t="s">
        <v>28</v>
      </c>
      <c r="Z19" s="44">
        <f t="shared" si="6"/>
        <v>0</v>
      </c>
      <c r="AA19" s="41">
        <f>VLOOKUP(A19,'[1]Practice Forecast PIVOT'!$P:$Q,2,FALSE)</f>
        <v>-15955.433575509818</v>
      </c>
      <c r="AB19" s="41">
        <f t="shared" si="3"/>
        <v>21515.51262929686</v>
      </c>
      <c r="AC19" s="43" t="str">
        <f t="shared" si="8"/>
        <v>Zero</v>
      </c>
      <c r="AD19" s="43"/>
    </row>
    <row r="20" spans="1:30" s="4" customFormat="1" outlineLevel="1" x14ac:dyDescent="0.3">
      <c r="A20" s="34" t="s">
        <v>56</v>
      </c>
      <c r="B20" s="35" t="s">
        <v>57</v>
      </c>
      <c r="C20" s="36">
        <v>55349.599999999999</v>
      </c>
      <c r="D20" s="37">
        <v>2650790.5209104768</v>
      </c>
      <c r="E20" s="37">
        <v>903654.48857838148</v>
      </c>
      <c r="F20" s="38">
        <v>211509.38461021401</v>
      </c>
      <c r="G20" s="38">
        <v>241588.18179495199</v>
      </c>
      <c r="H20" s="38">
        <v>238419.20000000001</v>
      </c>
      <c r="I20" s="38">
        <v>219684.21908243099</v>
      </c>
      <c r="J20" s="38">
        <v>235026.493683712</v>
      </c>
      <c r="K20" s="38">
        <v>263635.82253086002</v>
      </c>
      <c r="L20" s="38">
        <v>236447.22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9">
        <v>1646310.5217021692</v>
      </c>
      <c r="S20" s="39">
        <v>65644.134083251702</v>
      </c>
      <c r="T20" s="40">
        <v>2760876.2731882762</v>
      </c>
      <c r="U20" s="41">
        <v>110085.75227779942</v>
      </c>
      <c r="V20" s="42">
        <v>4.1529404684904285E-2</v>
      </c>
      <c r="W20" s="43" t="str">
        <f t="shared" si="7"/>
        <v>Zero</v>
      </c>
      <c r="X20" s="44" t="str">
        <f t="shared" si="9"/>
        <v>Zero</v>
      </c>
      <c r="Y20" s="44" t="s">
        <v>28</v>
      </c>
      <c r="Z20" s="44">
        <f t="shared" si="6"/>
        <v>0</v>
      </c>
      <c r="AA20" s="41">
        <f>VLOOKUP(A20,'[1]Practice Forecast PIVOT'!$P:$Q,2,FALSE)</f>
        <v>-47569.154186919186</v>
      </c>
      <c r="AB20" s="41">
        <f t="shared" si="3"/>
        <v>62516.59809088023</v>
      </c>
      <c r="AC20" s="43" t="str">
        <f t="shared" si="8"/>
        <v>Zero</v>
      </c>
      <c r="AD20" s="43"/>
    </row>
    <row r="21" spans="1:30" s="4" customFormat="1" outlineLevel="1" x14ac:dyDescent="0.3">
      <c r="A21" s="34" t="s">
        <v>58</v>
      </c>
      <c r="B21" s="35" t="s">
        <v>59</v>
      </c>
      <c r="C21" s="36">
        <v>32593.5</v>
      </c>
      <c r="D21" s="37">
        <v>1574239.5601280481</v>
      </c>
      <c r="E21" s="37">
        <v>536658.26604765153</v>
      </c>
      <c r="F21" s="38">
        <v>126583.49370901199</v>
      </c>
      <c r="G21" s="38">
        <v>140079.16809356201</v>
      </c>
      <c r="H21" s="38">
        <v>147854.5</v>
      </c>
      <c r="I21" s="38">
        <v>138711.06006787301</v>
      </c>
      <c r="J21" s="38">
        <v>145308.34096198599</v>
      </c>
      <c r="K21" s="38">
        <v>153758.37607790701</v>
      </c>
      <c r="L21" s="38">
        <v>142149.92000000001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9">
        <v>994444.85891034012</v>
      </c>
      <c r="S21" s="39">
        <v>55725.80920598493</v>
      </c>
      <c r="T21" s="40">
        <v>1667692.2000844206</v>
      </c>
      <c r="U21" s="41">
        <v>93452.639956372557</v>
      </c>
      <c r="V21" s="42">
        <v>5.936367140257303E-2</v>
      </c>
      <c r="W21" s="43" t="str">
        <f t="shared" si="7"/>
        <v>Zero</v>
      </c>
      <c r="X21" s="44" t="str">
        <f t="shared" si="9"/>
        <v>Zero</v>
      </c>
      <c r="Y21" s="44" t="s">
        <v>28</v>
      </c>
      <c r="Z21" s="44">
        <f t="shared" si="6"/>
        <v>0</v>
      </c>
      <c r="AA21" s="41">
        <f>VLOOKUP(A21,'[1]Practice Forecast PIVOT'!$P:$Q,2,FALSE)</f>
        <v>-25524.68365480658</v>
      </c>
      <c r="AB21" s="41">
        <f t="shared" si="3"/>
        <v>67927.956301565981</v>
      </c>
      <c r="AC21" s="43" t="str">
        <f t="shared" si="8"/>
        <v>Zero</v>
      </c>
      <c r="AD21" s="43"/>
    </row>
    <row r="22" spans="1:30" s="4" customFormat="1" outlineLevel="1" x14ac:dyDescent="0.3">
      <c r="A22" s="34" t="s">
        <v>60</v>
      </c>
      <c r="B22" s="35" t="e">
        <v>#N/A</v>
      </c>
      <c r="C22" s="36">
        <v>0</v>
      </c>
      <c r="D22" s="37">
        <v>0</v>
      </c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9">
        <v>0</v>
      </c>
      <c r="S22" s="39">
        <v>0</v>
      </c>
      <c r="T22" s="40">
        <v>0</v>
      </c>
      <c r="U22" s="41">
        <v>0</v>
      </c>
      <c r="V22" s="42" t="e">
        <v>#DIV/0!</v>
      </c>
      <c r="W22" s="43" t="str">
        <f t="shared" si="7"/>
        <v>Zero</v>
      </c>
      <c r="X22" s="44" t="str">
        <f t="shared" si="9"/>
        <v>Zero</v>
      </c>
      <c r="Y22" s="44" t="s">
        <v>28</v>
      </c>
      <c r="Z22" s="44">
        <f t="shared" si="6"/>
        <v>0</v>
      </c>
      <c r="AA22" s="41"/>
      <c r="AB22" s="41">
        <f t="shared" si="3"/>
        <v>0</v>
      </c>
      <c r="AC22" s="43" t="str">
        <f t="shared" si="8"/>
        <v>Zero</v>
      </c>
      <c r="AD22" s="43"/>
    </row>
    <row r="23" spans="1:30" s="4" customFormat="1" outlineLevel="1" x14ac:dyDescent="0.3">
      <c r="A23" s="34" t="s">
        <v>61</v>
      </c>
      <c r="B23" s="35" t="s">
        <v>62</v>
      </c>
      <c r="C23" s="36">
        <v>24429</v>
      </c>
      <c r="D23" s="37">
        <v>1010370.7176077445</v>
      </c>
      <c r="E23" s="37">
        <v>344435.37763248006</v>
      </c>
      <c r="F23" s="38">
        <v>72702.127383892293</v>
      </c>
      <c r="G23" s="38">
        <v>84105.783058966903</v>
      </c>
      <c r="H23" s="38">
        <v>84742.9</v>
      </c>
      <c r="I23" s="38">
        <v>76274.554821687605</v>
      </c>
      <c r="J23" s="38">
        <v>76103.897218003694</v>
      </c>
      <c r="K23" s="38">
        <v>86908.602457864094</v>
      </c>
      <c r="L23" s="38">
        <v>83355.759999999995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9">
        <v>564193.62494041456</v>
      </c>
      <c r="S23" s="39">
        <v>-38290.433969083591</v>
      </c>
      <c r="T23" s="40">
        <v>946157.34519606666</v>
      </c>
      <c r="U23" s="41">
        <v>-64213.372411677847</v>
      </c>
      <c r="V23" s="45">
        <v>-6.3554269034751809E-2</v>
      </c>
      <c r="W23" s="43">
        <f t="shared" si="7"/>
        <v>12214.5</v>
      </c>
      <c r="X23" s="44" t="str">
        <f t="shared" si="9"/>
        <v>Zero</v>
      </c>
      <c r="Y23" s="44" t="s">
        <v>28</v>
      </c>
      <c r="Z23" s="44">
        <f t="shared" si="6"/>
        <v>12214.5</v>
      </c>
      <c r="AA23" s="41">
        <f>VLOOKUP(A23,'[1]Practice Forecast PIVOT'!$P:$Q,2,FALSE)</f>
        <v>-14723.909195085311</v>
      </c>
      <c r="AB23" s="41">
        <f t="shared" si="3"/>
        <v>-78937.281606763165</v>
      </c>
      <c r="AC23" s="43">
        <f t="shared" si="8"/>
        <v>12214.5</v>
      </c>
      <c r="AD23" s="43">
        <f t="shared" ref="AD23:AD24" si="10">-AC23-AB23</f>
        <v>66722.781606763165</v>
      </c>
    </row>
    <row r="24" spans="1:30" s="4" customFormat="1" outlineLevel="1" x14ac:dyDescent="0.3">
      <c r="A24" s="34" t="s">
        <v>63</v>
      </c>
      <c r="B24" s="35" t="s">
        <v>64</v>
      </c>
      <c r="C24" s="36">
        <v>27552.400000000001</v>
      </c>
      <c r="D24" s="37">
        <v>881805.21149106557</v>
      </c>
      <c r="E24" s="37">
        <v>300607.39659730421</v>
      </c>
      <c r="F24" s="38">
        <v>67943.794847280005</v>
      </c>
      <c r="G24" s="38">
        <v>73421.230185309105</v>
      </c>
      <c r="H24" s="38">
        <v>75868.23</v>
      </c>
      <c r="I24" s="38">
        <v>73454.756897048996</v>
      </c>
      <c r="J24" s="38">
        <v>70397.368794182607</v>
      </c>
      <c r="K24" s="38">
        <v>84257.884617315896</v>
      </c>
      <c r="L24" s="38">
        <v>70452.84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9">
        <v>515796.10534113657</v>
      </c>
      <c r="S24" s="39">
        <v>-10024.342270985828</v>
      </c>
      <c r="T24" s="40">
        <v>864994.30712919089</v>
      </c>
      <c r="U24" s="41">
        <v>-16810.90436187468</v>
      </c>
      <c r="V24" s="45">
        <v>-1.9064192570883903E-2</v>
      </c>
      <c r="W24" s="43">
        <f t="shared" si="7"/>
        <v>13776.2</v>
      </c>
      <c r="X24" s="44" t="str">
        <f t="shared" si="9"/>
        <v>Zero</v>
      </c>
      <c r="Y24" s="44" t="s">
        <v>28</v>
      </c>
      <c r="Z24" s="44">
        <f t="shared" si="6"/>
        <v>13776.2</v>
      </c>
      <c r="AA24" s="41">
        <f>VLOOKUP(A24,'[1]Practice Forecast PIVOT'!$P:$Q,2,FALSE)</f>
        <v>-5741.9459404885174</v>
      </c>
      <c r="AB24" s="41">
        <f t="shared" si="3"/>
        <v>-22552.850302363197</v>
      </c>
      <c r="AC24" s="43">
        <f t="shared" si="8"/>
        <v>13776.2</v>
      </c>
      <c r="AD24" s="43">
        <f t="shared" si="10"/>
        <v>8776.6503023631958</v>
      </c>
    </row>
    <row r="25" spans="1:30" s="59" customFormat="1" ht="13.2" x14ac:dyDescent="0.25">
      <c r="A25" s="48"/>
      <c r="B25" s="49" t="s">
        <v>65</v>
      </c>
      <c r="C25" s="50">
        <v>200985.19999999998</v>
      </c>
      <c r="D25" s="51">
        <v>9096596.114612015</v>
      </c>
      <c r="E25" s="51">
        <v>3101029.6154712364</v>
      </c>
      <c r="F25" s="52">
        <v>734726.97675563593</v>
      </c>
      <c r="G25" s="52">
        <v>813089.50740311062</v>
      </c>
      <c r="H25" s="52">
        <v>832937.93</v>
      </c>
      <c r="I25" s="52">
        <v>771141.67443422612</v>
      </c>
      <c r="J25" s="52">
        <v>793999.85424790089</v>
      </c>
      <c r="K25" s="52">
        <v>860372.26520279213</v>
      </c>
      <c r="L25" s="52">
        <v>794785.5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3">
        <v>5601053.7080436656</v>
      </c>
      <c r="S25" s="53">
        <v>176753.44490052015</v>
      </c>
      <c r="T25" s="54">
        <v>9393013.0941533893</v>
      </c>
      <c r="U25" s="55">
        <v>296416.97954137437</v>
      </c>
      <c r="V25" s="56">
        <v>3.2585483163887513E-2</v>
      </c>
      <c r="W25" s="57">
        <f>SUM(W18:W24)</f>
        <v>25990.7</v>
      </c>
      <c r="X25" s="57">
        <f>SUM(X18:X24)</f>
        <v>0</v>
      </c>
      <c r="Y25" s="58">
        <f t="shared" ref="Y25" si="11">SUM(Y18:Y24)</f>
        <v>0</v>
      </c>
      <c r="Z25" s="58">
        <f t="shared" si="6"/>
        <v>25990.7</v>
      </c>
      <c r="AA25" s="55">
        <f>SUM(AA18:AA24)</f>
        <v>-138666.70606443111</v>
      </c>
      <c r="AB25" s="55">
        <f t="shared" si="3"/>
        <v>157750.27347694326</v>
      </c>
      <c r="AC25" s="57">
        <f>SUM(AC18:AC24)</f>
        <v>25990.7</v>
      </c>
      <c r="AD25" s="57">
        <f>SUM(AD18:AD24)</f>
        <v>75499.431909126361</v>
      </c>
    </row>
    <row r="26" spans="1:30" s="4" customFormat="1" x14ac:dyDescent="0.3">
      <c r="A26" s="60"/>
      <c r="B26" s="69"/>
      <c r="C26" s="36"/>
      <c r="D26" s="37"/>
      <c r="E26" s="37"/>
      <c r="F26" s="64"/>
      <c r="G26" s="38"/>
      <c r="H26" s="38"/>
      <c r="I26" s="64"/>
      <c r="J26" s="64"/>
      <c r="K26" s="64"/>
      <c r="L26" s="64"/>
      <c r="M26" s="64"/>
      <c r="N26" s="64"/>
      <c r="O26" s="38"/>
      <c r="P26" s="64"/>
      <c r="Q26" s="64"/>
      <c r="R26" s="70"/>
      <c r="S26" s="39"/>
      <c r="T26" s="40"/>
      <c r="U26" s="41"/>
      <c r="V26" s="42"/>
      <c r="W26" s="43"/>
      <c r="X26" s="44"/>
      <c r="Y26" s="68"/>
      <c r="Z26" s="68"/>
      <c r="AA26" s="41"/>
      <c r="AB26" s="41"/>
      <c r="AC26" s="43"/>
      <c r="AD26" s="43"/>
    </row>
    <row r="27" spans="1:30" s="4" customFormat="1" outlineLevel="1" x14ac:dyDescent="0.3">
      <c r="A27" s="34" t="s">
        <v>66</v>
      </c>
      <c r="B27" s="35" t="s">
        <v>67</v>
      </c>
      <c r="C27" s="36">
        <v>60787.5</v>
      </c>
      <c r="D27" s="37">
        <v>2702866.4183159675</v>
      </c>
      <c r="E27" s="37">
        <v>921407.16200391331</v>
      </c>
      <c r="F27" s="38">
        <v>233882.04817263299</v>
      </c>
      <c r="G27" s="38">
        <v>246695.99833494201</v>
      </c>
      <c r="H27" s="38">
        <v>258833.9</v>
      </c>
      <c r="I27" s="38">
        <v>236688.816575273</v>
      </c>
      <c r="J27" s="38">
        <v>248554.96202425801</v>
      </c>
      <c r="K27" s="38">
        <v>236647.10167861599</v>
      </c>
      <c r="L27" s="38">
        <v>220301.93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9">
        <v>1681604.7567857218</v>
      </c>
      <c r="S27" s="39">
        <v>69885.511543910252</v>
      </c>
      <c r="T27" s="40">
        <v>2820064.995448133</v>
      </c>
      <c r="U27" s="41">
        <v>117198.57713216543</v>
      </c>
      <c r="V27" s="42">
        <v>4.3360846965269748E-2</v>
      </c>
      <c r="W27" s="43" t="str">
        <f t="shared" si="7"/>
        <v>Zero</v>
      </c>
      <c r="X27" s="44" t="str">
        <f>IF($U$31&gt;0,"Zero",IF($U27&lt;0,$C27*0.25,"Zero"))</f>
        <v>Zero</v>
      </c>
      <c r="Y27" s="44" t="s">
        <v>28</v>
      </c>
      <c r="Z27" s="44">
        <f t="shared" si="6"/>
        <v>0</v>
      </c>
      <c r="AA27" s="41">
        <f>VLOOKUP(A27,'[1]Practice Forecast PIVOT'!$P:$Q,2,FALSE)</f>
        <v>-46776.85129993259</v>
      </c>
      <c r="AB27" s="41">
        <f t="shared" si="3"/>
        <v>70421.725832232842</v>
      </c>
      <c r="AC27" s="43" t="str">
        <f t="shared" ref="AC27:AC30" si="12">IF(AB27&lt;0,C27*0.5,"Zero")</f>
        <v>Zero</v>
      </c>
      <c r="AD27" s="43"/>
    </row>
    <row r="28" spans="1:30" s="4" customFormat="1" outlineLevel="1" x14ac:dyDescent="0.3">
      <c r="A28" s="34" t="s">
        <v>68</v>
      </c>
      <c r="B28" s="35" t="s">
        <v>69</v>
      </c>
      <c r="C28" s="36">
        <v>50403.199999999997</v>
      </c>
      <c r="D28" s="37">
        <v>2391454.7262967019</v>
      </c>
      <c r="E28" s="37">
        <v>815246.91619454569</v>
      </c>
      <c r="F28" s="38">
        <v>210991.08999630599</v>
      </c>
      <c r="G28" s="38">
        <v>211087.769994918</v>
      </c>
      <c r="H28" s="38">
        <v>238291.4</v>
      </c>
      <c r="I28" s="38">
        <v>213218.22464089899</v>
      </c>
      <c r="J28" s="38">
        <v>210623.633791284</v>
      </c>
      <c r="K28" s="38">
        <v>210784.17071365699</v>
      </c>
      <c r="L28" s="38">
        <v>192612.26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9">
        <v>1487608.549137064</v>
      </c>
      <c r="S28" s="39">
        <v>61584.095846340526</v>
      </c>
      <c r="T28" s="40">
        <v>2494731.7610884854</v>
      </c>
      <c r="U28" s="41">
        <v>103277.03479178343</v>
      </c>
      <c r="V28" s="42">
        <v>4.3185862419278812E-2</v>
      </c>
      <c r="W28" s="43" t="str">
        <f t="shared" si="7"/>
        <v>Zero</v>
      </c>
      <c r="X28" s="44" t="str">
        <f t="shared" ref="X28:X30" si="13">IF($U$31&gt;0,"Zero",IF($U28&lt;0,$C28*0.25,"Zero"))</f>
        <v>Zero</v>
      </c>
      <c r="Y28" s="44" t="s">
        <v>28</v>
      </c>
      <c r="Z28" s="44">
        <f t="shared" si="6"/>
        <v>0</v>
      </c>
      <c r="AA28" s="41">
        <f>VLOOKUP(A28,'[1]Practice Forecast PIVOT'!$P:$Q,2,FALSE)</f>
        <v>-36174.508107094676</v>
      </c>
      <c r="AB28" s="41">
        <f t="shared" si="3"/>
        <v>67102.526684688753</v>
      </c>
      <c r="AC28" s="43" t="str">
        <f t="shared" si="12"/>
        <v>Zero</v>
      </c>
      <c r="AD28" s="43"/>
    </row>
    <row r="29" spans="1:30" s="4" customFormat="1" outlineLevel="1" x14ac:dyDescent="0.3">
      <c r="A29" s="34" t="s">
        <v>70</v>
      </c>
      <c r="B29" s="35" t="s">
        <v>71</v>
      </c>
      <c r="C29" s="36">
        <v>46953.8</v>
      </c>
      <c r="D29" s="37">
        <v>2092306.6512758364</v>
      </c>
      <c r="E29" s="37">
        <v>713267.33741993259</v>
      </c>
      <c r="F29" s="38">
        <v>170857.77001732701</v>
      </c>
      <c r="G29" s="38">
        <v>179894.050703983</v>
      </c>
      <c r="H29" s="38">
        <v>185791.7</v>
      </c>
      <c r="I29" s="38">
        <v>182129.52224606299</v>
      </c>
      <c r="J29" s="38">
        <v>175018.46379474999</v>
      </c>
      <c r="K29" s="38">
        <v>185959.68964503999</v>
      </c>
      <c r="L29" s="38">
        <v>190132.69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9">
        <v>1269783.886407163</v>
      </c>
      <c r="S29" s="39">
        <v>22141.430251381593</v>
      </c>
      <c r="T29" s="40">
        <v>2129438.0117510697</v>
      </c>
      <c r="U29" s="41">
        <v>37131.36047523329</v>
      </c>
      <c r="V29" s="106">
        <v>1.7746614939350078E-2</v>
      </c>
      <c r="W29" s="43" t="str">
        <f t="shared" si="7"/>
        <v>Zero</v>
      </c>
      <c r="X29" s="44" t="str">
        <f t="shared" si="13"/>
        <v>Zero</v>
      </c>
      <c r="Y29" s="44" t="s">
        <v>28</v>
      </c>
      <c r="Z29" s="44">
        <f t="shared" si="6"/>
        <v>0</v>
      </c>
      <c r="AA29" s="41">
        <f>VLOOKUP(A29,'[1]Practice Forecast PIVOT'!$P:$Q,2,FALSE)</f>
        <v>-36443.831479362168</v>
      </c>
      <c r="AB29" s="41">
        <f t="shared" si="3"/>
        <v>687.52899587112188</v>
      </c>
      <c r="AC29" s="43" t="str">
        <f t="shared" si="12"/>
        <v>Zero</v>
      </c>
      <c r="AD29" s="43"/>
    </row>
    <row r="30" spans="1:30" s="59" customFormat="1" outlineLevel="1" x14ac:dyDescent="0.3">
      <c r="A30" s="34" t="s">
        <v>72</v>
      </c>
      <c r="B30" s="35" t="s">
        <v>73</v>
      </c>
      <c r="C30" s="36">
        <v>54275</v>
      </c>
      <c r="D30" s="37">
        <v>2565943.1424757983</v>
      </c>
      <c r="E30" s="37">
        <v>874730.0172699996</v>
      </c>
      <c r="F30" s="38">
        <v>207895.29502919299</v>
      </c>
      <c r="G30" s="38">
        <v>214705.187106483</v>
      </c>
      <c r="H30" s="38">
        <v>225169.2</v>
      </c>
      <c r="I30" s="38">
        <v>208353.980220186</v>
      </c>
      <c r="J30" s="38">
        <v>218830.364164987</v>
      </c>
      <c r="K30" s="38">
        <v>209887.79463535501</v>
      </c>
      <c r="L30" s="38">
        <v>237282.88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9">
        <v>1522124.7011562041</v>
      </c>
      <c r="S30" s="39">
        <v>-7947.1947021144442</v>
      </c>
      <c r="T30" s="40">
        <v>2552615.6316555492</v>
      </c>
      <c r="U30" s="41">
        <v>-13327.510820249096</v>
      </c>
      <c r="V30" s="45">
        <v>-5.1940008333114492E-3</v>
      </c>
      <c r="W30" s="43">
        <f t="shared" si="7"/>
        <v>27137.5</v>
      </c>
      <c r="X30" s="44" t="str">
        <f t="shared" si="13"/>
        <v>Zero</v>
      </c>
      <c r="Y30" s="44" t="s">
        <v>28</v>
      </c>
      <c r="Z30" s="44">
        <f t="shared" si="6"/>
        <v>27137.5</v>
      </c>
      <c r="AA30" s="41">
        <f>VLOOKUP(A30,'[1]Practice Forecast PIVOT'!$P:$Q,2,FALSE)</f>
        <v>-35965.770678757712</v>
      </c>
      <c r="AB30" s="41">
        <f t="shared" si="3"/>
        <v>-49293.281499006807</v>
      </c>
      <c r="AC30" s="43">
        <f t="shared" si="12"/>
        <v>27137.5</v>
      </c>
      <c r="AD30" s="43">
        <f>-AC30-AB30</f>
        <v>22155.781499006807</v>
      </c>
    </row>
    <row r="31" spans="1:30" s="59" customFormat="1" ht="13.2" x14ac:dyDescent="0.25">
      <c r="A31" s="48"/>
      <c r="B31" s="49" t="s">
        <v>74</v>
      </c>
      <c r="C31" s="50">
        <v>212419.5</v>
      </c>
      <c r="D31" s="51">
        <v>9752570.9383643046</v>
      </c>
      <c r="E31" s="51">
        <v>3324651.4328883914</v>
      </c>
      <c r="F31" s="52">
        <v>823626.2032154589</v>
      </c>
      <c r="G31" s="52">
        <v>852383.00614032603</v>
      </c>
      <c r="H31" s="52">
        <v>908086.2</v>
      </c>
      <c r="I31" s="52">
        <v>840390.54368242109</v>
      </c>
      <c r="J31" s="52">
        <v>853027.42377527908</v>
      </c>
      <c r="K31" s="52">
        <v>843278.75667266792</v>
      </c>
      <c r="L31" s="52">
        <v>840329.76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3">
        <v>5961121.8934861533</v>
      </c>
      <c r="S31" s="53">
        <v>145663.84293951839</v>
      </c>
      <c r="T31" s="54">
        <v>9996850.3999432363</v>
      </c>
      <c r="U31" s="55">
        <v>244279.46157893166</v>
      </c>
      <c r="V31" s="56">
        <v>2.5047699024468933E-2</v>
      </c>
      <c r="W31" s="57">
        <f>SUM(W27:W30)</f>
        <v>27137.5</v>
      </c>
      <c r="X31" s="57">
        <f t="shared" ref="X31:Y31" si="14">SUM(X27:X30)</f>
        <v>0</v>
      </c>
      <c r="Y31" s="58">
        <f t="shared" si="14"/>
        <v>0</v>
      </c>
      <c r="Z31" s="58">
        <f t="shared" si="6"/>
        <v>27137.5</v>
      </c>
      <c r="AA31" s="55">
        <f>SUM(AA27:AA30)</f>
        <v>-155360.96156514715</v>
      </c>
      <c r="AB31" s="55">
        <f t="shared" si="3"/>
        <v>88918.500013784505</v>
      </c>
      <c r="AC31" s="57">
        <f>SUM(AC27:AC30)</f>
        <v>27137.5</v>
      </c>
      <c r="AD31" s="57">
        <f>SUM(AD27:AD30)</f>
        <v>22155.781499006807</v>
      </c>
    </row>
    <row r="32" spans="1:30" s="4" customFormat="1" x14ac:dyDescent="0.3">
      <c r="A32" s="60"/>
      <c r="B32" s="61"/>
      <c r="C32" s="36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39"/>
      <c r="T32" s="40"/>
      <c r="U32" s="41"/>
      <c r="V32" s="42"/>
      <c r="W32" s="43"/>
      <c r="X32" s="44"/>
      <c r="Y32" s="68"/>
      <c r="Z32" s="68"/>
      <c r="AA32" s="41"/>
      <c r="AB32" s="41"/>
      <c r="AC32" s="43"/>
      <c r="AD32" s="43"/>
    </row>
    <row r="33" spans="1:30" s="4" customFormat="1" outlineLevel="1" x14ac:dyDescent="0.3">
      <c r="A33" s="34" t="s">
        <v>75</v>
      </c>
      <c r="B33" s="35" t="s">
        <v>76</v>
      </c>
      <c r="C33" s="36">
        <v>38319.599999999999</v>
      </c>
      <c r="D33" s="37">
        <v>1914291.1517441189</v>
      </c>
      <c r="E33" s="37">
        <v>652581.85362957011</v>
      </c>
      <c r="F33" s="38">
        <v>162995.707691263</v>
      </c>
      <c r="G33" s="38">
        <v>173979.70534260999</v>
      </c>
      <c r="H33" s="38">
        <v>182399.3</v>
      </c>
      <c r="I33" s="38">
        <v>164768.630247005</v>
      </c>
      <c r="J33" s="38">
        <v>178381.64940910399</v>
      </c>
      <c r="K33" s="38">
        <v>166871.733273096</v>
      </c>
      <c r="L33" s="38">
        <v>165128.97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9">
        <v>1194525.6959630779</v>
      </c>
      <c r="S33" s="39">
        <v>53033.882178059779</v>
      </c>
      <c r="T33" s="40">
        <v>2003229.4079541806</v>
      </c>
      <c r="U33" s="41">
        <v>88938.256210061722</v>
      </c>
      <c r="V33" s="42">
        <v>4.6460151126452055E-2</v>
      </c>
      <c r="W33" s="43" t="str">
        <f t="shared" si="7"/>
        <v>Zero</v>
      </c>
      <c r="X33" s="44" t="str">
        <f>IF($U$16&gt;0,"Zero",IF($U33&lt;0,$C33*0.25,"Zero"))</f>
        <v>Zero</v>
      </c>
      <c r="Y33" s="44" t="s">
        <v>28</v>
      </c>
      <c r="Z33" s="44">
        <f t="shared" si="6"/>
        <v>0</v>
      </c>
      <c r="AA33" s="41">
        <f>VLOOKUP(A33,'[1]Practice Forecast PIVOT'!$P:$Q,2,FALSE)</f>
        <v>-32486.381125251002</v>
      </c>
      <c r="AB33" s="41">
        <f t="shared" si="3"/>
        <v>56451.875084810716</v>
      </c>
      <c r="AC33" s="43" t="str">
        <f t="shared" ref="AC33:AC39" si="15">IF(AB33&lt;0,C33*0.5,"Zero")</f>
        <v>Zero</v>
      </c>
      <c r="AD33" s="43"/>
    </row>
    <row r="34" spans="1:30" s="4" customFormat="1" outlineLevel="1" x14ac:dyDescent="0.3">
      <c r="A34" s="34" t="s">
        <v>77</v>
      </c>
      <c r="B34" s="35" t="s">
        <v>78</v>
      </c>
      <c r="C34" s="36">
        <v>38381.4</v>
      </c>
      <c r="D34" s="37">
        <v>1837372.3955149939</v>
      </c>
      <c r="E34" s="37">
        <v>626360.24963106145</v>
      </c>
      <c r="F34" s="38">
        <v>148075.11774752999</v>
      </c>
      <c r="G34" s="38">
        <v>168598.09975032299</v>
      </c>
      <c r="H34" s="38">
        <v>168490.4</v>
      </c>
      <c r="I34" s="38">
        <v>156709.23987967899</v>
      </c>
      <c r="J34" s="38">
        <v>159325.90525534999</v>
      </c>
      <c r="K34" s="38">
        <v>162536.329745208</v>
      </c>
      <c r="L34" s="38">
        <v>149379.35999999999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9">
        <v>1113114.45237809</v>
      </c>
      <c r="S34" s="39">
        <v>17489.292932498967</v>
      </c>
      <c r="T34" s="40">
        <v>1866702.0834782659</v>
      </c>
      <c r="U34" s="41">
        <v>29329.687963271979</v>
      </c>
      <c r="V34" s="42">
        <v>1.5962843479561045E-2</v>
      </c>
      <c r="W34" s="43" t="str">
        <f t="shared" si="7"/>
        <v>Zero</v>
      </c>
      <c r="X34" s="44" t="str">
        <f>IF($U$40&gt;0,"Zero",IF($U34&lt;0,$C34*0.25,"Zero"))</f>
        <v>Zero</v>
      </c>
      <c r="Y34" s="44" t="s">
        <v>28</v>
      </c>
      <c r="Z34" s="44">
        <f t="shared" si="6"/>
        <v>0</v>
      </c>
      <c r="AA34" s="41">
        <f>VLOOKUP(A34,'[1]Practice Forecast PIVOT'!$P:$Q,2,FALSE)</f>
        <v>-33024.82495312058</v>
      </c>
      <c r="AB34" s="41">
        <f t="shared" si="3"/>
        <v>-3695.1369898486009</v>
      </c>
      <c r="AC34" s="43">
        <f t="shared" si="15"/>
        <v>19190.7</v>
      </c>
      <c r="AD34" s="43">
        <f>-AC34-AB34</f>
        <v>-15495.5630101514</v>
      </c>
    </row>
    <row r="35" spans="1:30" s="4" customFormat="1" outlineLevel="1" x14ac:dyDescent="0.3">
      <c r="A35" s="34" t="s">
        <v>79</v>
      </c>
      <c r="B35" s="35" t="s">
        <v>80</v>
      </c>
      <c r="C35" s="36">
        <v>25441.4</v>
      </c>
      <c r="D35" s="37">
        <v>1314577.4383698131</v>
      </c>
      <c r="E35" s="37">
        <v>448139.44874026929</v>
      </c>
      <c r="F35" s="38">
        <v>121919.012238824</v>
      </c>
      <c r="G35" s="38">
        <v>125754.141146489</v>
      </c>
      <c r="H35" s="38">
        <v>137423.5</v>
      </c>
      <c r="I35" s="38">
        <v>121487.621676257</v>
      </c>
      <c r="J35" s="38">
        <v>120229.75910497901</v>
      </c>
      <c r="K35" s="38">
        <v>132027.301136133</v>
      </c>
      <c r="L35" s="38">
        <v>132760.31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9">
        <v>891601.64530268195</v>
      </c>
      <c r="S35" s="39">
        <v>107719.11880276236</v>
      </c>
      <c r="T35" s="40">
        <v>1495223.2857666977</v>
      </c>
      <c r="U35" s="41">
        <v>180645.84739688458</v>
      </c>
      <c r="V35" s="42">
        <v>0.13741742564888429</v>
      </c>
      <c r="W35" s="43" t="str">
        <f t="shared" si="7"/>
        <v>Zero</v>
      </c>
      <c r="X35" s="44" t="str">
        <f t="shared" ref="X35:X39" si="16">IF($U$16&gt;0,"Zero",IF($U35&lt;0,$C35*0.25,"Zero"))</f>
        <v>Zero</v>
      </c>
      <c r="Y35" s="44" t="s">
        <v>28</v>
      </c>
      <c r="Z35" s="44">
        <f t="shared" si="6"/>
        <v>0</v>
      </c>
      <c r="AA35" s="41">
        <f>VLOOKUP(A35,'[1]Practice Forecast PIVOT'!$P:$Q,2,FALSE)</f>
        <v>-26430.01362489735</v>
      </c>
      <c r="AB35" s="41">
        <f t="shared" si="3"/>
        <v>154215.83377198724</v>
      </c>
      <c r="AC35" s="43" t="str">
        <f t="shared" si="15"/>
        <v>Zero</v>
      </c>
      <c r="AD35" s="43"/>
    </row>
    <row r="36" spans="1:30" s="4" customFormat="1" outlineLevel="1" x14ac:dyDescent="0.3">
      <c r="A36" s="34" t="s">
        <v>81</v>
      </c>
      <c r="B36" s="35" t="s">
        <v>82</v>
      </c>
      <c r="C36" s="36">
        <v>37105.199999999997</v>
      </c>
      <c r="D36" s="37">
        <v>1735405.181695071</v>
      </c>
      <c r="E36" s="37">
        <v>591599.62643984973</v>
      </c>
      <c r="F36" s="38">
        <v>151431.863813139</v>
      </c>
      <c r="G36" s="38">
        <v>162301.90112091301</v>
      </c>
      <c r="H36" s="38">
        <v>163694.6</v>
      </c>
      <c r="I36" s="38">
        <v>156466.54734076501</v>
      </c>
      <c r="J36" s="38">
        <v>154441.65596271501</v>
      </c>
      <c r="K36" s="38">
        <v>154358.9133211</v>
      </c>
      <c r="L36" s="38">
        <v>149115.17000000001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9">
        <v>1091810.651558632</v>
      </c>
      <c r="S36" s="39">
        <v>56988.54171386105</v>
      </c>
      <c r="T36" s="40">
        <v>1830975.4344434545</v>
      </c>
      <c r="U36" s="41">
        <v>95570.252748383442</v>
      </c>
      <c r="V36" s="42">
        <v>5.5070858239016217E-2</v>
      </c>
      <c r="W36" s="43" t="str">
        <f t="shared" si="7"/>
        <v>Zero</v>
      </c>
      <c r="X36" s="44" t="str">
        <f t="shared" si="16"/>
        <v>Zero</v>
      </c>
      <c r="Y36" s="44" t="s">
        <v>28</v>
      </c>
      <c r="Z36" s="44">
        <f t="shared" si="6"/>
        <v>0</v>
      </c>
      <c r="AA36" s="41">
        <f>VLOOKUP(A36,'[1]Practice Forecast PIVOT'!$P:$Q,2,FALSE)</f>
        <v>-33034.9612802556</v>
      </c>
      <c r="AB36" s="41">
        <f t="shared" si="3"/>
        <v>62535.291468127842</v>
      </c>
      <c r="AC36" s="43" t="str">
        <f t="shared" si="15"/>
        <v>Zero</v>
      </c>
      <c r="AD36" s="43"/>
    </row>
    <row r="37" spans="1:30" s="47" customFormat="1" outlineLevel="1" x14ac:dyDescent="0.3">
      <c r="A37" s="34" t="s">
        <v>83</v>
      </c>
      <c r="B37" s="35" t="s">
        <v>84</v>
      </c>
      <c r="C37" s="36">
        <v>72240.7</v>
      </c>
      <c r="D37" s="37">
        <v>3435805.8707775502</v>
      </c>
      <c r="E37" s="37">
        <v>1171266.2213480668</v>
      </c>
      <c r="F37" s="38">
        <v>287768.57381903799</v>
      </c>
      <c r="G37" s="38">
        <v>317339.94321922702</v>
      </c>
      <c r="H37" s="38">
        <v>313126.90000000002</v>
      </c>
      <c r="I37" s="38">
        <v>305227.61719594902</v>
      </c>
      <c r="J37" s="38">
        <v>308733.52567377698</v>
      </c>
      <c r="K37" s="38">
        <v>308671.96811903903</v>
      </c>
      <c r="L37" s="38">
        <v>321961.01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9">
        <v>2162829.53802703</v>
      </c>
      <c r="S37" s="39">
        <v>114058.49728237651</v>
      </c>
      <c r="T37" s="40">
        <v>3627082.9079775782</v>
      </c>
      <c r="U37" s="41">
        <v>191277.03720002808</v>
      </c>
      <c r="V37" s="42">
        <v>5.5671666093503873E-2</v>
      </c>
      <c r="W37" s="43" t="str">
        <f t="shared" si="7"/>
        <v>Zero</v>
      </c>
      <c r="X37" s="44" t="str">
        <f t="shared" si="16"/>
        <v>Zero</v>
      </c>
      <c r="Y37" s="44" t="s">
        <v>28</v>
      </c>
      <c r="Z37" s="44">
        <f t="shared" si="6"/>
        <v>0</v>
      </c>
      <c r="AA37" s="41">
        <f>VLOOKUP(A37,'[1]Practice Forecast PIVOT'!$P:$Q,2,FALSE)</f>
        <v>-49885.893891362452</v>
      </c>
      <c r="AB37" s="41">
        <f t="shared" si="3"/>
        <v>141391.14330866563</v>
      </c>
      <c r="AC37" s="43" t="str">
        <f t="shared" si="15"/>
        <v>Zero</v>
      </c>
      <c r="AD37" s="43"/>
    </row>
    <row r="38" spans="1:30" s="4" customFormat="1" outlineLevel="1" x14ac:dyDescent="0.3">
      <c r="A38" s="34" t="s">
        <v>85</v>
      </c>
      <c r="B38" s="35" t="s">
        <v>86</v>
      </c>
      <c r="C38" s="36">
        <v>24649.3</v>
      </c>
      <c r="D38" s="37">
        <v>1238972.5706596316</v>
      </c>
      <c r="E38" s="37">
        <v>422365.74933786842</v>
      </c>
      <c r="F38" s="38">
        <v>101282.54253606001</v>
      </c>
      <c r="G38" s="38">
        <v>116676.56258342</v>
      </c>
      <c r="H38" s="38">
        <v>112561.1</v>
      </c>
      <c r="I38" s="38">
        <v>113512.012411897</v>
      </c>
      <c r="J38" s="38">
        <v>114851.18489925101</v>
      </c>
      <c r="K38" s="38">
        <v>110242.593487206</v>
      </c>
      <c r="L38" s="38">
        <v>123358.42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9">
        <v>792484.41591783415</v>
      </c>
      <c r="S38" s="39">
        <v>53685.072033495759</v>
      </c>
      <c r="T38" s="40">
        <v>1329002.8776083081</v>
      </c>
      <c r="U38" s="41">
        <v>90030.306948676473</v>
      </c>
      <c r="V38" s="42">
        <v>7.2665294681014722E-2</v>
      </c>
      <c r="W38" s="43" t="str">
        <f t="shared" si="7"/>
        <v>Zero</v>
      </c>
      <c r="X38" s="44" t="str">
        <f t="shared" si="16"/>
        <v>Zero</v>
      </c>
      <c r="Y38" s="44" t="s">
        <v>28</v>
      </c>
      <c r="Z38" s="44">
        <f t="shared" si="6"/>
        <v>0</v>
      </c>
      <c r="AA38" s="41">
        <f>VLOOKUP(A38,'[1]Practice Forecast PIVOT'!$P:$Q,2,FALSE)</f>
        <v>-21011.964992113313</v>
      </c>
      <c r="AB38" s="41">
        <f t="shared" si="3"/>
        <v>69018.341956563163</v>
      </c>
      <c r="AC38" s="43" t="str">
        <f t="shared" si="15"/>
        <v>Zero</v>
      </c>
      <c r="AD38" s="43"/>
    </row>
    <row r="39" spans="1:30" s="59" customFormat="1" outlineLevel="1" x14ac:dyDescent="0.3">
      <c r="A39" s="34" t="s">
        <v>87</v>
      </c>
      <c r="B39" s="35" t="s">
        <v>88</v>
      </c>
      <c r="C39" s="36">
        <v>35796.5</v>
      </c>
      <c r="D39" s="37">
        <v>1977721.2438755969</v>
      </c>
      <c r="E39" s="37">
        <v>674205.17203719099</v>
      </c>
      <c r="F39" s="38">
        <v>168688.15814160599</v>
      </c>
      <c r="G39" s="38">
        <v>193002.27501696299</v>
      </c>
      <c r="H39" s="38">
        <v>188367.3</v>
      </c>
      <c r="I39" s="38">
        <v>175852.61215383501</v>
      </c>
      <c r="J39" s="38">
        <v>186945.80113422</v>
      </c>
      <c r="K39" s="38">
        <v>179003.470503891</v>
      </c>
      <c r="L39" s="38">
        <v>183164.62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>
        <v>1275024.2369505148</v>
      </c>
      <c r="S39" s="39">
        <v>95709.059227496386</v>
      </c>
      <c r="T39" s="40">
        <v>2138226.1226740144</v>
      </c>
      <c r="U39" s="41">
        <v>160504.87879841751</v>
      </c>
      <c r="V39" s="42">
        <v>8.1156472023270448E-2</v>
      </c>
      <c r="W39" s="43" t="str">
        <f t="shared" si="7"/>
        <v>Zero</v>
      </c>
      <c r="X39" s="44" t="str">
        <f t="shared" si="16"/>
        <v>Zero</v>
      </c>
      <c r="Y39" s="44" t="s">
        <v>28</v>
      </c>
      <c r="Z39" s="44">
        <f t="shared" si="6"/>
        <v>0</v>
      </c>
      <c r="AA39" s="41">
        <f>VLOOKUP(A39,'[1]Practice Forecast PIVOT'!$P:$Q,2,FALSE)</f>
        <v>-23949.60535672064</v>
      </c>
      <c r="AB39" s="41">
        <f t="shared" si="3"/>
        <v>136555.27344169689</v>
      </c>
      <c r="AC39" s="43" t="str">
        <f t="shared" si="15"/>
        <v>Zero</v>
      </c>
      <c r="AD39" s="43"/>
    </row>
    <row r="40" spans="1:30" s="59" customFormat="1" ht="13.2" x14ac:dyDescent="0.25">
      <c r="A40" s="48"/>
      <c r="B40" s="49" t="s">
        <v>89</v>
      </c>
      <c r="C40" s="50">
        <v>271934.09999999998</v>
      </c>
      <c r="D40" s="51">
        <v>13454145.852636775</v>
      </c>
      <c r="E40" s="51">
        <v>4586518.3211638769</v>
      </c>
      <c r="F40" s="52">
        <v>1142160.97598746</v>
      </c>
      <c r="G40" s="52">
        <v>1257652.6281799451</v>
      </c>
      <c r="H40" s="52">
        <v>1266063.1000000001</v>
      </c>
      <c r="I40" s="52">
        <v>1194024.2809053869</v>
      </c>
      <c r="J40" s="52">
        <v>1222909.481439396</v>
      </c>
      <c r="K40" s="52">
        <v>1213712.309585673</v>
      </c>
      <c r="L40" s="52">
        <v>1224867.8599999999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3">
        <v>8521390.6360978615</v>
      </c>
      <c r="S40" s="53">
        <v>498683.46417055186</v>
      </c>
      <c r="T40" s="54">
        <v>14290442.119902501</v>
      </c>
      <c r="U40" s="55">
        <v>836296.26726572588</v>
      </c>
      <c r="V40" s="56">
        <v>6.2159001130631164E-2</v>
      </c>
      <c r="W40" s="57">
        <f>SUM(W33:W39)</f>
        <v>0</v>
      </c>
      <c r="X40" s="57">
        <f t="shared" ref="X40:Y40" si="17">SUM(X33:X39)</f>
        <v>0</v>
      </c>
      <c r="Y40" s="58">
        <f t="shared" si="17"/>
        <v>0</v>
      </c>
      <c r="Z40" s="58">
        <f t="shared" si="6"/>
        <v>0</v>
      </c>
      <c r="AA40" s="55">
        <f>SUM(AA33:AA39)</f>
        <v>-219823.64522372093</v>
      </c>
      <c r="AB40" s="55">
        <f t="shared" si="3"/>
        <v>616472.62204200495</v>
      </c>
      <c r="AC40" s="57">
        <f>SUM(AC33:AC39)</f>
        <v>19190.7</v>
      </c>
      <c r="AD40" s="57">
        <f>SUM(AD33:AD39)</f>
        <v>-15495.5630101514</v>
      </c>
    </row>
    <row r="41" spans="1:30" s="4" customFormat="1" x14ac:dyDescent="0.3">
      <c r="A41" s="60"/>
      <c r="B41" s="61"/>
      <c r="C41" s="36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39"/>
      <c r="T41" s="40"/>
      <c r="U41" s="41"/>
      <c r="V41" s="42"/>
      <c r="W41" s="43"/>
      <c r="X41" s="44"/>
      <c r="Y41" s="68"/>
      <c r="Z41" s="68"/>
      <c r="AA41" s="41"/>
      <c r="AB41" s="41"/>
      <c r="AC41" s="43"/>
      <c r="AD41" s="43"/>
    </row>
    <row r="42" spans="1:30" s="4" customFormat="1" outlineLevel="1" x14ac:dyDescent="0.3">
      <c r="A42" s="34" t="s">
        <v>90</v>
      </c>
      <c r="B42" s="35" t="s">
        <v>91</v>
      </c>
      <c r="C42" s="36">
        <v>20058.5</v>
      </c>
      <c r="D42" s="37">
        <v>997163.67955474241</v>
      </c>
      <c r="E42" s="37">
        <v>339933.09836021165</v>
      </c>
      <c r="F42" s="38">
        <v>80249.815116960002</v>
      </c>
      <c r="G42" s="38">
        <v>80854.725874793396</v>
      </c>
      <c r="H42" s="38">
        <v>96139.63</v>
      </c>
      <c r="I42" s="38">
        <v>85768.587549370204</v>
      </c>
      <c r="J42" s="38">
        <v>89798.040807585305</v>
      </c>
      <c r="K42" s="38">
        <v>86521.276742426504</v>
      </c>
      <c r="L42" s="38">
        <v>94260.22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9">
        <v>613592.29609113536</v>
      </c>
      <c r="S42" s="39">
        <v>18983.59397264244</v>
      </c>
      <c r="T42" s="40">
        <v>1028999.3226415148</v>
      </c>
      <c r="U42" s="41">
        <v>31835.643086772412</v>
      </c>
      <c r="V42" s="106">
        <v>3.1926196009252755E-2</v>
      </c>
      <c r="W42" s="43" t="str">
        <f t="shared" si="7"/>
        <v>Zero</v>
      </c>
      <c r="X42" s="44" t="str">
        <f>IF($U$16&gt;0,"Zero",IF($U52&lt;0,$C42*0.25,"Zero"))</f>
        <v>Zero</v>
      </c>
      <c r="Y42" s="44" t="s">
        <v>28</v>
      </c>
      <c r="Z42" s="44">
        <f t="shared" si="6"/>
        <v>0</v>
      </c>
      <c r="AA42" s="41">
        <f>VLOOKUP(A42,'[1]Practice Forecast PIVOT'!$P:$Q,2,FALSE)</f>
        <v>-12747.531856451029</v>
      </c>
      <c r="AB42" s="41">
        <f t="shared" si="3"/>
        <v>19088.111230321381</v>
      </c>
      <c r="AC42" s="43" t="str">
        <f t="shared" ref="AC42:AC51" si="18">IF(AB42&lt;0,C42*0.5,"Zero")</f>
        <v>Zero</v>
      </c>
      <c r="AD42" s="43"/>
    </row>
    <row r="43" spans="1:30" s="4" customFormat="1" outlineLevel="1" x14ac:dyDescent="0.3">
      <c r="A43" s="34" t="s">
        <v>92</v>
      </c>
      <c r="B43" s="35" t="s">
        <v>93</v>
      </c>
      <c r="C43" s="36">
        <v>31819.5</v>
      </c>
      <c r="D43" s="37">
        <v>1362119.3421734984</v>
      </c>
      <c r="E43" s="37">
        <v>464346.48374694557</v>
      </c>
      <c r="F43" s="38">
        <v>109105.67203025499</v>
      </c>
      <c r="G43" s="38">
        <v>127788.24449331401</v>
      </c>
      <c r="H43" s="38">
        <v>120616.4</v>
      </c>
      <c r="I43" s="38">
        <v>122433.422998316</v>
      </c>
      <c r="J43" s="38">
        <v>112113.2035384</v>
      </c>
      <c r="K43" s="38">
        <v>122448.996192746</v>
      </c>
      <c r="L43" s="38">
        <v>109396.26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9">
        <v>823902.19925303094</v>
      </c>
      <c r="S43" s="39">
        <v>11670.435514973826</v>
      </c>
      <c r="T43" s="40">
        <v>1381690.7584320491</v>
      </c>
      <c r="U43" s="41">
        <v>19571.416258550715</v>
      </c>
      <c r="V43" s="106">
        <v>1.4368356466710997E-2</v>
      </c>
      <c r="W43" s="43" t="str">
        <f t="shared" si="7"/>
        <v>Zero</v>
      </c>
      <c r="X43" s="44" t="str">
        <f t="shared" ref="X43:X45" si="19">IF($U$16&gt;0,"Zero",IF($U53&lt;0,$C43*0.25,"Zero"))</f>
        <v>Zero</v>
      </c>
      <c r="Y43" s="44" t="s">
        <v>28</v>
      </c>
      <c r="Z43" s="44">
        <f t="shared" si="6"/>
        <v>0</v>
      </c>
      <c r="AA43" s="41">
        <f>VLOOKUP(A43,'[1]Practice Forecast PIVOT'!$P:$Q,2,FALSE)</f>
        <v>-29412.502481052903</v>
      </c>
      <c r="AB43" s="41">
        <f t="shared" si="3"/>
        <v>-9841.0862225021883</v>
      </c>
      <c r="AC43" s="43">
        <f t="shared" si="18"/>
        <v>15909.75</v>
      </c>
      <c r="AD43" s="43">
        <f t="shared" ref="AD43:AD44" si="20">-AC43-AB43</f>
        <v>-6068.6637774978117</v>
      </c>
    </row>
    <row r="44" spans="1:30" s="4" customFormat="1" outlineLevel="1" x14ac:dyDescent="0.3">
      <c r="A44" s="34" t="s">
        <v>94</v>
      </c>
      <c r="B44" s="35" t="s">
        <v>95</v>
      </c>
      <c r="C44" s="36">
        <v>40707.800000000003</v>
      </c>
      <c r="D44" s="37">
        <v>1744098.6662837085</v>
      </c>
      <c r="E44" s="37">
        <v>594563.23533611617</v>
      </c>
      <c r="F44" s="38">
        <v>147910.52877795801</v>
      </c>
      <c r="G44" s="38">
        <v>149510.34434406599</v>
      </c>
      <c r="H44" s="38">
        <v>147414.29999999999</v>
      </c>
      <c r="I44" s="38">
        <v>152248.17260408899</v>
      </c>
      <c r="J44" s="38">
        <v>157381.15170832101</v>
      </c>
      <c r="K44" s="38">
        <v>147266.247704282</v>
      </c>
      <c r="L44" s="38">
        <v>154069.01999999999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9">
        <v>1055799.765138716</v>
      </c>
      <c r="S44" s="39">
        <v>15793.730433740537</v>
      </c>
      <c r="T44" s="40">
        <v>1770584.8820035483</v>
      </c>
      <c r="U44" s="41">
        <v>26486.215719839791</v>
      </c>
      <c r="V44" s="106">
        <v>1.5186191143805015E-2</v>
      </c>
      <c r="W44" s="43" t="str">
        <f t="shared" si="7"/>
        <v>Zero</v>
      </c>
      <c r="X44" s="44" t="str">
        <f t="shared" si="19"/>
        <v>Zero</v>
      </c>
      <c r="Y44" s="44" t="s">
        <v>28</v>
      </c>
      <c r="Z44" s="44">
        <f t="shared" si="6"/>
        <v>0</v>
      </c>
      <c r="AA44" s="41">
        <f>VLOOKUP(A44,'[1]Practice Forecast PIVOT'!$P:$Q,2,FALSE)</f>
        <v>-41472.556984798422</v>
      </c>
      <c r="AB44" s="41">
        <f t="shared" si="3"/>
        <v>-14986.341264958632</v>
      </c>
      <c r="AC44" s="43">
        <f t="shared" si="18"/>
        <v>20353.900000000001</v>
      </c>
      <c r="AD44" s="43">
        <f t="shared" si="20"/>
        <v>-5367.5587350413698</v>
      </c>
    </row>
    <row r="45" spans="1:30" s="4" customFormat="1" outlineLevel="1" x14ac:dyDescent="0.3">
      <c r="A45" s="34" t="s">
        <v>96</v>
      </c>
      <c r="B45" s="35" t="s">
        <v>97</v>
      </c>
      <c r="C45" s="36">
        <v>31222.6</v>
      </c>
      <c r="D45" s="37">
        <v>1477140.973291981</v>
      </c>
      <c r="E45" s="37">
        <v>503557.35779523628</v>
      </c>
      <c r="F45" s="38">
        <v>129386.312389946</v>
      </c>
      <c r="G45" s="38">
        <v>147772.70299413399</v>
      </c>
      <c r="H45" s="38">
        <v>143221.20000000001</v>
      </c>
      <c r="I45" s="38">
        <v>132864.73178806901</v>
      </c>
      <c r="J45" s="38">
        <v>135112.032188104</v>
      </c>
      <c r="K45" s="38">
        <v>136087.86272735</v>
      </c>
      <c r="L45" s="38">
        <v>135822.68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9">
        <v>960267.52208760311</v>
      </c>
      <c r="S45" s="39">
        <v>79448.359713594778</v>
      </c>
      <c r="T45" s="40">
        <v>1610376.5253858846</v>
      </c>
      <c r="U45" s="41">
        <v>133235.55209390353</v>
      </c>
      <c r="V45" s="106">
        <v>9.0198264419524263E-2</v>
      </c>
      <c r="W45" s="43" t="str">
        <f t="shared" si="7"/>
        <v>Zero</v>
      </c>
      <c r="X45" s="44" t="str">
        <f t="shared" si="19"/>
        <v>Zero</v>
      </c>
      <c r="Y45" s="44" t="s">
        <v>28</v>
      </c>
      <c r="Z45" s="44">
        <f t="shared" si="6"/>
        <v>0</v>
      </c>
      <c r="AA45" s="41">
        <f>VLOOKUP(A45,'[1]Practice Forecast PIVOT'!$P:$Q,2,FALSE)</f>
        <v>-24111.33059917764</v>
      </c>
      <c r="AB45" s="41">
        <f t="shared" si="3"/>
        <v>109124.22149472589</v>
      </c>
      <c r="AC45" s="43" t="str">
        <f t="shared" si="18"/>
        <v>Zero</v>
      </c>
      <c r="AD45" s="43"/>
    </row>
    <row r="46" spans="1:30" s="59" customFormat="1" outlineLevel="1" x14ac:dyDescent="0.3">
      <c r="A46" s="34" t="s">
        <v>98</v>
      </c>
      <c r="B46" s="35" t="s">
        <v>99</v>
      </c>
      <c r="C46" s="36">
        <v>44507</v>
      </c>
      <c r="D46" s="37">
        <v>2239787.0659445161</v>
      </c>
      <c r="E46" s="37">
        <v>763543.41078048549</v>
      </c>
      <c r="F46" s="38">
        <v>193832.568187881</v>
      </c>
      <c r="G46" s="38">
        <v>206265.09071812601</v>
      </c>
      <c r="H46" s="38">
        <v>220735</v>
      </c>
      <c r="I46" s="38">
        <v>201589.687502279</v>
      </c>
      <c r="J46" s="38">
        <v>204465.316318611</v>
      </c>
      <c r="K46" s="38">
        <v>206286.813195567</v>
      </c>
      <c r="L46" s="38">
        <v>212894.27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9">
        <v>1446068.7459224639</v>
      </c>
      <c r="S46" s="39">
        <v>110483.71849974897</v>
      </c>
      <c r="T46" s="40">
        <v>2425069.1697509037</v>
      </c>
      <c r="U46" s="41">
        <v>185282.10380638763</v>
      </c>
      <c r="V46" s="106">
        <v>8.2723088557641239E-2</v>
      </c>
      <c r="W46" s="43" t="str">
        <f t="shared" si="7"/>
        <v>Zero</v>
      </c>
      <c r="X46" s="44" t="str">
        <f>IF($U$16&gt;0,"Zero",IF($V56&lt;0,$C46*0.25,"Zero"))</f>
        <v>Zero</v>
      </c>
      <c r="Y46" s="44" t="s">
        <v>28</v>
      </c>
      <c r="Z46" s="44">
        <f t="shared" si="6"/>
        <v>0</v>
      </c>
      <c r="AA46" s="41">
        <f>VLOOKUP(A46,'[1]Practice Forecast PIVOT'!$P:$Q,2,FALSE)</f>
        <v>-22590.205440399499</v>
      </c>
      <c r="AB46" s="41">
        <f t="shared" si="3"/>
        <v>162691.89836598813</v>
      </c>
      <c r="AC46" s="43" t="str">
        <f t="shared" si="18"/>
        <v>Zero</v>
      </c>
      <c r="AD46" s="43"/>
    </row>
    <row r="47" spans="1:30" s="47" customFormat="1" outlineLevel="1" x14ac:dyDescent="0.3">
      <c r="A47" s="34" t="s">
        <v>100</v>
      </c>
      <c r="B47" s="35" t="s">
        <v>101</v>
      </c>
      <c r="C47" s="36">
        <v>17014.2</v>
      </c>
      <c r="D47" s="37">
        <v>867268.73873174516</v>
      </c>
      <c r="E47" s="37">
        <v>295651.91303365189</v>
      </c>
      <c r="F47" s="38">
        <v>67182.931180648899</v>
      </c>
      <c r="G47" s="38">
        <v>72895.237300821304</v>
      </c>
      <c r="H47" s="38">
        <v>75744.7</v>
      </c>
      <c r="I47" s="38">
        <v>71816.087864847301</v>
      </c>
      <c r="J47" s="38">
        <v>70895.513306937399</v>
      </c>
      <c r="K47" s="38">
        <v>70644.872875545596</v>
      </c>
      <c r="L47" s="38">
        <v>70671.56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9">
        <v>499850.90252880054</v>
      </c>
      <c r="S47" s="39">
        <v>-17301.44637693913</v>
      </c>
      <c r="T47" s="40">
        <v>838254.07098574622</v>
      </c>
      <c r="U47" s="41">
        <v>-29014.667745998944</v>
      </c>
      <c r="V47" s="45">
        <v>-3.3455221490432931E-2</v>
      </c>
      <c r="W47" s="43">
        <f t="shared" si="7"/>
        <v>8507.1</v>
      </c>
      <c r="X47" s="44" t="str">
        <f>IF($U$16&gt;0,"Zero",IF($V57&lt;0,$C47*0.25,"Zero"))</f>
        <v>Zero</v>
      </c>
      <c r="Y47" s="44" t="s">
        <v>28</v>
      </c>
      <c r="Z47" s="44">
        <f t="shared" si="6"/>
        <v>8507.1</v>
      </c>
      <c r="AA47" s="41">
        <f>VLOOKUP(A47,'[1]Practice Forecast PIVOT'!$P:$Q,2,FALSE)</f>
        <v>-15973.64303455667</v>
      </c>
      <c r="AB47" s="41">
        <f t="shared" si="3"/>
        <v>-44988.310780555614</v>
      </c>
      <c r="AC47" s="43">
        <f t="shared" si="18"/>
        <v>8507.1</v>
      </c>
      <c r="AD47" s="43">
        <f>-AC47-AB47</f>
        <v>36481.210780555615</v>
      </c>
    </row>
    <row r="48" spans="1:30" s="47" customFormat="1" outlineLevel="1" x14ac:dyDescent="0.3">
      <c r="A48" s="34" t="s">
        <v>102</v>
      </c>
      <c r="B48" s="35" t="s">
        <v>103</v>
      </c>
      <c r="C48" s="36">
        <v>17732.599999999999</v>
      </c>
      <c r="D48" s="37">
        <v>1053143.0650553333</v>
      </c>
      <c r="E48" s="37">
        <v>359016.47087736311</v>
      </c>
      <c r="F48" s="38">
        <v>92729.641369505494</v>
      </c>
      <c r="G48" s="38">
        <v>93171.194544995393</v>
      </c>
      <c r="H48" s="38">
        <v>105622.7</v>
      </c>
      <c r="I48" s="38">
        <v>95826.597023019902</v>
      </c>
      <c r="J48" s="38">
        <v>95118.798234063099</v>
      </c>
      <c r="K48" s="38">
        <v>94892.637185875705</v>
      </c>
      <c r="L48" s="38">
        <v>93350.18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9">
        <v>670711.74835745967</v>
      </c>
      <c r="S48" s="39">
        <v>42722.538664964377</v>
      </c>
      <c r="T48" s="40">
        <v>1124789.1134621156</v>
      </c>
      <c r="U48" s="41">
        <v>71646.048406782327</v>
      </c>
      <c r="V48" s="42">
        <v>6.8030689071686537E-2</v>
      </c>
      <c r="W48" s="43" t="str">
        <f t="shared" si="7"/>
        <v>Zero</v>
      </c>
      <c r="X48" s="44" t="str">
        <f>IF($U$16&gt;0,"Zero",IF($V58&lt;0,$C48*0.25,"Zero"))</f>
        <v>Zero</v>
      </c>
      <c r="Y48" s="44" t="s">
        <v>28</v>
      </c>
      <c r="Z48" s="44">
        <f t="shared" si="6"/>
        <v>0</v>
      </c>
      <c r="AA48" s="41">
        <f>VLOOKUP(A48,'[1]Practice Forecast PIVOT'!$P:$Q,2,FALSE)</f>
        <v>-9147.1335358194556</v>
      </c>
      <c r="AB48" s="41">
        <f t="shared" si="3"/>
        <v>62498.914870962872</v>
      </c>
      <c r="AC48" s="43" t="str">
        <f t="shared" si="18"/>
        <v>Zero</v>
      </c>
      <c r="AD48" s="43"/>
    </row>
    <row r="49" spans="1:30" s="47" customFormat="1" outlineLevel="1" x14ac:dyDescent="0.3">
      <c r="A49" s="34" t="s">
        <v>104</v>
      </c>
      <c r="B49" s="35" t="s">
        <v>105</v>
      </c>
      <c r="C49" s="36">
        <v>27335.8</v>
      </c>
      <c r="D49" s="37">
        <v>1374634.5206538022</v>
      </c>
      <c r="E49" s="37">
        <v>468612.90809088113</v>
      </c>
      <c r="F49" s="38">
        <v>112527.93321961501</v>
      </c>
      <c r="G49" s="38">
        <v>120189.062305549</v>
      </c>
      <c r="H49" s="38">
        <v>130876</v>
      </c>
      <c r="I49" s="38">
        <v>117952.35664149599</v>
      </c>
      <c r="J49" s="38">
        <v>124417.35480936299</v>
      </c>
      <c r="K49" s="38">
        <v>123817.128473779</v>
      </c>
      <c r="L49" s="38">
        <v>137588.57999999999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9">
        <v>867368.41544980195</v>
      </c>
      <c r="S49" s="39">
        <v>47673.85078393959</v>
      </c>
      <c r="T49" s="40">
        <v>1454583.9601707226</v>
      </c>
      <c r="U49" s="41">
        <v>79949.439516920364</v>
      </c>
      <c r="V49" s="42">
        <v>5.8160506167773886E-2</v>
      </c>
      <c r="W49" s="43" t="str">
        <f t="shared" si="7"/>
        <v>Zero</v>
      </c>
      <c r="X49" s="44" t="str">
        <f>IF($U$16&gt;0,"Zero",IF($V59&lt;0,$C49*0.25,"Zero"))</f>
        <v>Zero</v>
      </c>
      <c r="Y49" s="44" t="s">
        <v>28</v>
      </c>
      <c r="Z49" s="44">
        <f t="shared" si="6"/>
        <v>0</v>
      </c>
      <c r="AA49" s="41">
        <f>VLOOKUP(A49,'[1]Practice Forecast PIVOT'!$P:$Q,2,FALSE)</f>
        <v>-20097.822521012429</v>
      </c>
      <c r="AB49" s="41">
        <f t="shared" si="3"/>
        <v>59851.616995907934</v>
      </c>
      <c r="AC49" s="43" t="str">
        <f t="shared" si="18"/>
        <v>Zero</v>
      </c>
      <c r="AD49" s="43"/>
    </row>
    <row r="50" spans="1:30" s="47" customFormat="1" outlineLevel="1" x14ac:dyDescent="0.3">
      <c r="A50" s="34" t="s">
        <v>106</v>
      </c>
      <c r="B50" s="35" t="s">
        <v>107</v>
      </c>
      <c r="C50" s="36">
        <v>10029.799999999999</v>
      </c>
      <c r="D50" s="37">
        <v>387657.67102217505</v>
      </c>
      <c r="E50" s="37">
        <v>132152.50005145947</v>
      </c>
      <c r="F50" s="38">
        <v>29636.0775591948</v>
      </c>
      <c r="G50" s="38">
        <v>34741.389269694402</v>
      </c>
      <c r="H50" s="38">
        <v>33230.92</v>
      </c>
      <c r="I50" s="38">
        <v>35655.104853999401</v>
      </c>
      <c r="J50" s="38">
        <v>30858.347254658998</v>
      </c>
      <c r="K50" s="38">
        <v>34746.889368513803</v>
      </c>
      <c r="L50" s="38">
        <v>32289.64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9">
        <v>231158.36830606137</v>
      </c>
      <c r="S50" s="39">
        <v>-1.9009244616318028</v>
      </c>
      <c r="T50" s="40">
        <v>387654.48315623234</v>
      </c>
      <c r="U50" s="41">
        <v>-3.1878659427165985</v>
      </c>
      <c r="V50" s="45">
        <v>-8.2234047744001541E-6</v>
      </c>
      <c r="W50" s="43">
        <f t="shared" si="7"/>
        <v>5014.8999999999996</v>
      </c>
      <c r="X50" s="44" t="str">
        <f>IF($U$16&gt;0,"Zero",IF($U61&lt;0,$C50*0.25,"Zero"))</f>
        <v>Zero</v>
      </c>
      <c r="Y50" s="44" t="s">
        <v>28</v>
      </c>
      <c r="Z50" s="44">
        <f t="shared" si="6"/>
        <v>5014.8999999999996</v>
      </c>
      <c r="AA50" s="41">
        <f>VLOOKUP(A50,'[1]Practice Forecast PIVOT'!$P:$Q,2,FALSE)</f>
        <v>-6425.5382536823508</v>
      </c>
      <c r="AB50" s="41">
        <f t="shared" si="3"/>
        <v>-6428.7261196250674</v>
      </c>
      <c r="AC50" s="43">
        <f t="shared" si="18"/>
        <v>5014.8999999999996</v>
      </c>
      <c r="AD50" s="43">
        <f>-AC50-AB50</f>
        <v>1413.8261196250678</v>
      </c>
    </row>
    <row r="51" spans="1:30" s="47" customFormat="1" outlineLevel="1" x14ac:dyDescent="0.3">
      <c r="A51" s="34" t="s">
        <v>108</v>
      </c>
      <c r="B51" s="35" t="s">
        <v>109</v>
      </c>
      <c r="C51" s="36">
        <v>15587.5</v>
      </c>
      <c r="D51" s="37">
        <v>939522.63054401055</v>
      </c>
      <c r="E51" s="37">
        <v>320283.26475245319</v>
      </c>
      <c r="F51" s="38">
        <v>78269.450388896497</v>
      </c>
      <c r="G51" s="38">
        <v>84364.537970303107</v>
      </c>
      <c r="H51" s="38">
        <v>89115.99</v>
      </c>
      <c r="I51" s="38">
        <v>79129.129770206302</v>
      </c>
      <c r="J51" s="38">
        <v>85152.524215168596</v>
      </c>
      <c r="K51" s="38">
        <v>83620.770401166199</v>
      </c>
      <c r="L51" s="38">
        <v>90606.11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9">
        <v>590258.51274574071</v>
      </c>
      <c r="S51" s="39">
        <v>30021.168152347207</v>
      </c>
      <c r="T51" s="40">
        <v>989868.37622965057</v>
      </c>
      <c r="U51" s="41">
        <v>50345.745685640024</v>
      </c>
      <c r="V51" s="42">
        <v>5.3586517289624408E-2</v>
      </c>
      <c r="W51" s="43" t="str">
        <f t="shared" si="7"/>
        <v>Zero</v>
      </c>
      <c r="X51" s="44" t="str">
        <f t="shared" ref="X51" si="21">IF($U$16&gt;0,"Zero",IF($U51&lt;0,$C51*0.25,"Zero"))</f>
        <v>Zero</v>
      </c>
      <c r="Y51" s="44" t="s">
        <v>28</v>
      </c>
      <c r="Z51" s="44">
        <f t="shared" si="6"/>
        <v>0</v>
      </c>
      <c r="AA51" s="41">
        <f>VLOOKUP(A51,'[1]Practice Forecast PIVOT'!$P:$Q,2,FALSE)</f>
        <v>-9058.1406603519681</v>
      </c>
      <c r="AB51" s="41">
        <f t="shared" si="3"/>
        <v>41287.605025288052</v>
      </c>
      <c r="AC51" s="43" t="str">
        <f t="shared" si="18"/>
        <v>Zero</v>
      </c>
      <c r="AD51" s="43"/>
    </row>
    <row r="52" spans="1:30" s="59" customFormat="1" ht="13.8" thickBot="1" x14ac:dyDescent="0.3">
      <c r="A52" s="71"/>
      <c r="B52" s="72" t="s">
        <v>110</v>
      </c>
      <c r="C52" s="73">
        <v>256015.3</v>
      </c>
      <c r="D52" s="74">
        <v>12442536.353255512</v>
      </c>
      <c r="E52" s="74">
        <v>4241660.6428248044</v>
      </c>
      <c r="F52" s="75">
        <v>1040830.9302208606</v>
      </c>
      <c r="G52" s="75">
        <v>1117552.5298157968</v>
      </c>
      <c r="H52" s="75">
        <v>1162716.8399999999</v>
      </c>
      <c r="I52" s="75">
        <v>1095283.8785956921</v>
      </c>
      <c r="J52" s="75">
        <v>1105312.2823812126</v>
      </c>
      <c r="K52" s="75">
        <v>1106333.4948672517</v>
      </c>
      <c r="L52" s="75">
        <v>1130948.52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6">
        <v>7758978.4758808138</v>
      </c>
      <c r="S52" s="76">
        <v>339494.04843455087</v>
      </c>
      <c r="T52" s="77">
        <v>13011870.662218368</v>
      </c>
      <c r="U52" s="78">
        <v>569334.30896285549</v>
      </c>
      <c r="V52" s="79">
        <v>4.5757094277156178E-2</v>
      </c>
      <c r="W52" s="80">
        <f>SUM(W42:W51)</f>
        <v>13522</v>
      </c>
      <c r="X52" s="80">
        <f t="shared" ref="X52:Y52" si="22">SUM(X42:X51)</f>
        <v>0</v>
      </c>
      <c r="Y52" s="81">
        <f t="shared" si="22"/>
        <v>0</v>
      </c>
      <c r="Z52" s="81">
        <f t="shared" si="6"/>
        <v>13522</v>
      </c>
      <c r="AA52" s="78">
        <f>SUM(AA42:AA51)</f>
        <v>-191036.40536730233</v>
      </c>
      <c r="AB52" s="78">
        <f t="shared" si="3"/>
        <v>378297.90359555313</v>
      </c>
      <c r="AC52" s="80">
        <f>SUM(AC42:AC51)</f>
        <v>49785.65</v>
      </c>
      <c r="AD52" s="80">
        <f>SUM(AD42:AD51)</f>
        <v>26458.814387641502</v>
      </c>
    </row>
    <row r="53" spans="1:30" customFormat="1" ht="15" thickBot="1" x14ac:dyDescent="0.35">
      <c r="C53" s="1"/>
      <c r="D53" s="2"/>
      <c r="E53" s="2"/>
      <c r="F53" s="2"/>
      <c r="G53" s="2"/>
      <c r="H53" s="82"/>
      <c r="I53" s="2"/>
      <c r="O53" s="83"/>
      <c r="R53" s="83"/>
      <c r="S53" s="84"/>
      <c r="T53" s="84"/>
      <c r="U53" s="84"/>
      <c r="V53" s="85"/>
      <c r="W53" s="84"/>
      <c r="X53" s="84"/>
      <c r="Y53" s="85"/>
      <c r="Z53" s="85"/>
      <c r="AA53" s="84"/>
      <c r="AB53" s="84"/>
      <c r="AC53" s="84"/>
      <c r="AD53" s="84"/>
    </row>
    <row r="54" spans="1:30" s="4" customFormat="1" ht="15" thickBot="1" x14ac:dyDescent="0.35">
      <c r="A54" s="86"/>
      <c r="B54" s="87" t="s">
        <v>27</v>
      </c>
      <c r="C54" s="105">
        <v>1225056.0999999999</v>
      </c>
      <c r="D54" s="88">
        <v>58587833.251311503</v>
      </c>
      <c r="E54" s="88">
        <v>19972592.355372094</v>
      </c>
      <c r="F54" s="89">
        <v>4895985.4448396116</v>
      </c>
      <c r="G54" s="89">
        <v>5254141.7027463727</v>
      </c>
      <c r="H54" s="89">
        <v>5482286.0599999996</v>
      </c>
      <c r="I54" s="89">
        <v>5146959.5877774013</v>
      </c>
      <c r="J54" s="89">
        <v>5121290.7118707271</v>
      </c>
      <c r="K54" s="89">
        <v>5363079.2695777332</v>
      </c>
      <c r="L54" s="89">
        <v>5249699.959999999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90">
        <v>36513442.736811846</v>
      </c>
      <c r="S54" s="90">
        <v>1577517.7690547938</v>
      </c>
      <c r="T54" s="91">
        <v>61233343.513016671</v>
      </c>
      <c r="U54" s="92">
        <v>2645510.2617051676</v>
      </c>
      <c r="V54" s="93">
        <v>4.5154601474290693E-2</v>
      </c>
      <c r="W54" s="94">
        <f>+W52+W40+W31+W25+W16</f>
        <v>80690.649999999994</v>
      </c>
      <c r="X54" s="94">
        <f t="shared" ref="X54:Z54" si="23">+X52+X40+X31+X25+X16</f>
        <v>0</v>
      </c>
      <c r="Y54" s="94">
        <f t="shared" si="23"/>
        <v>0</v>
      </c>
      <c r="Z54" s="100">
        <f t="shared" si="23"/>
        <v>80690.649999999994</v>
      </c>
      <c r="AA54" s="92">
        <f>+AA52+AA40+AA31+AA25+AA16</f>
        <v>-902160.33120629867</v>
      </c>
      <c r="AB54" s="92">
        <f>+AB52+AB40+AB31+AB25+AB16</f>
        <v>1743349.9304988692</v>
      </c>
      <c r="AC54" s="94">
        <f>+AC52+AC40+AC31+AC25+AC16</f>
        <v>147508.04999999999</v>
      </c>
      <c r="AD54" s="94">
        <f>+AD52+AD40+AD31+AD25+AD16</f>
        <v>121262.25747039838</v>
      </c>
    </row>
    <row r="55" spans="1:30" customFormat="1" ht="15" thickBot="1" x14ac:dyDescent="0.3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85"/>
      <c r="W55" s="59"/>
      <c r="X55" s="59"/>
      <c r="Y55" s="59"/>
      <c r="Z55" s="59"/>
      <c r="AA55" s="2"/>
      <c r="AB55" s="2"/>
      <c r="AC55" s="59"/>
      <c r="AD55" s="59">
        <f>+AC54-AD54</f>
        <v>26245.792529601604</v>
      </c>
    </row>
    <row r="56" spans="1:30" customFormat="1" ht="15" customHeight="1" thickBot="1" x14ac:dyDescent="0.35">
      <c r="C56" s="1"/>
      <c r="D56" s="2"/>
      <c r="E56" s="2"/>
      <c r="F56" s="95"/>
      <c r="G56" s="14" t="s">
        <v>112</v>
      </c>
      <c r="H56" s="110" t="s">
        <v>113</v>
      </c>
      <c r="I56" s="108"/>
      <c r="J56" s="109"/>
      <c r="K56" s="111" t="s">
        <v>115</v>
      </c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9"/>
      <c r="W56" s="59"/>
      <c r="X56" s="59"/>
      <c r="Y56" s="59"/>
      <c r="Z56" s="59"/>
      <c r="AC56" s="59"/>
      <c r="AD56" s="59"/>
    </row>
    <row r="57" spans="1:30" customFormat="1" ht="15" thickBot="1" x14ac:dyDescent="0.35">
      <c r="C57" s="1"/>
      <c r="D57" s="2"/>
      <c r="E57" s="2"/>
      <c r="F57" s="95"/>
      <c r="G57" s="101">
        <v>1</v>
      </c>
      <c r="H57" s="104" t="s">
        <v>111</v>
      </c>
      <c r="I57" s="102"/>
      <c r="J57" s="103"/>
      <c r="K57" s="107" t="s">
        <v>116</v>
      </c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47"/>
      <c r="X57" s="47"/>
      <c r="Y57" s="47"/>
      <c r="Z57" s="47"/>
      <c r="AC57" s="47"/>
      <c r="AD57" s="47"/>
    </row>
    <row r="58" spans="1:30" customFormat="1" ht="15" thickBot="1" x14ac:dyDescent="0.35">
      <c r="C58" s="1"/>
      <c r="D58" s="2"/>
      <c r="E58" s="2"/>
      <c r="F58" s="95"/>
      <c r="G58" s="101">
        <v>2</v>
      </c>
      <c r="H58" s="104" t="s">
        <v>114</v>
      </c>
      <c r="I58" s="102"/>
      <c r="J58" s="103"/>
      <c r="K58" s="107" t="s">
        <v>117</v>
      </c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/>
    </row>
    <row r="59" spans="1:30" customFormat="1" ht="15" thickBot="1" x14ac:dyDescent="0.35">
      <c r="C59" s="1"/>
      <c r="D59" s="2"/>
      <c r="E59" s="2"/>
      <c r="F59" s="95"/>
      <c r="G59" s="101">
        <v>2</v>
      </c>
      <c r="H59" s="104" t="s">
        <v>114</v>
      </c>
      <c r="I59" s="102"/>
      <c r="J59" s="103"/>
      <c r="K59" s="107" t="s">
        <v>118</v>
      </c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/>
    </row>
    <row r="60" spans="1:30" customFormat="1" x14ac:dyDescent="0.3">
      <c r="C60" s="1"/>
      <c r="D60" s="2"/>
      <c r="E60" s="2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85"/>
      <c r="AA60" s="95"/>
      <c r="AB60" s="95"/>
    </row>
    <row r="61" spans="1:30" customFormat="1" x14ac:dyDescent="0.3">
      <c r="B61" s="96"/>
      <c r="C61" s="97"/>
      <c r="D61" s="95"/>
      <c r="E61" s="95"/>
      <c r="I61" s="2"/>
      <c r="J61" s="2"/>
      <c r="K61" s="2"/>
      <c r="L61" s="2"/>
      <c r="O61" s="83"/>
      <c r="R61" s="83"/>
      <c r="S61" s="2"/>
      <c r="T61" s="2"/>
      <c r="U61" s="2"/>
      <c r="V61" s="85"/>
      <c r="AA61" s="2"/>
      <c r="AB61" s="2"/>
    </row>
    <row r="62" spans="1:30" customFormat="1" x14ac:dyDescent="0.3">
      <c r="B62" s="96"/>
      <c r="C62" s="97"/>
      <c r="D62" s="95"/>
      <c r="E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8"/>
      <c r="AA62" s="95"/>
      <c r="AB62" s="95"/>
    </row>
    <row r="63" spans="1:30" customFormat="1" x14ac:dyDescent="0.3">
      <c r="B63" s="96"/>
      <c r="C63" s="97"/>
      <c r="D63" s="95"/>
      <c r="E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8"/>
      <c r="AA63" s="95"/>
      <c r="AB63" s="95"/>
    </row>
    <row r="64" spans="1:30" customFormat="1" x14ac:dyDescent="0.3">
      <c r="B64" s="96"/>
      <c r="C64" s="97"/>
      <c r="D64" s="95"/>
      <c r="E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8"/>
      <c r="AA64" s="95"/>
      <c r="AB64" s="95"/>
    </row>
    <row r="65" spans="6:22" x14ac:dyDescent="0.3">
      <c r="F65" s="2"/>
    </row>
    <row r="66" spans="6:22" x14ac:dyDescent="0.3">
      <c r="F66" s="2"/>
      <c r="M66"/>
      <c r="N66"/>
      <c r="O66" s="83"/>
      <c r="P66"/>
      <c r="Q66"/>
      <c r="R66" s="83"/>
      <c r="V66" s="85"/>
    </row>
    <row r="67" spans="6:22" x14ac:dyDescent="0.3">
      <c r="F67" s="2"/>
      <c r="M67" s="2"/>
      <c r="N67" s="2"/>
      <c r="O67" s="2"/>
      <c r="P67" s="2"/>
      <c r="Q67" s="2"/>
      <c r="R67" s="2"/>
      <c r="V67" s="85"/>
    </row>
    <row r="68" spans="6:22" x14ac:dyDescent="0.3">
      <c r="F68" s="2"/>
      <c r="M68" s="2"/>
      <c r="N68" s="2"/>
      <c r="O68" s="2"/>
      <c r="P68" s="2"/>
      <c r="Q68" s="2"/>
      <c r="R68" s="2"/>
      <c r="V68" s="85"/>
    </row>
    <row r="69" spans="6:22" x14ac:dyDescent="0.3">
      <c r="F69" s="2"/>
      <c r="M69" s="2"/>
      <c r="N69" s="2"/>
      <c r="O69" s="2"/>
      <c r="P69" s="2"/>
      <c r="Q69" s="2"/>
      <c r="R69" s="2"/>
      <c r="V69" s="85"/>
    </row>
    <row r="70" spans="6:22" x14ac:dyDescent="0.3">
      <c r="F70" s="2"/>
      <c r="M70"/>
      <c r="N70"/>
      <c r="O70" s="83"/>
      <c r="P70"/>
      <c r="Q70"/>
      <c r="R70" s="83"/>
      <c r="V70" s="85"/>
    </row>
    <row r="71" spans="6:22" x14ac:dyDescent="0.3">
      <c r="M71"/>
      <c r="N71"/>
      <c r="O71" s="83"/>
      <c r="P71"/>
      <c r="Q71"/>
      <c r="R71" s="83"/>
      <c r="V71" s="85"/>
    </row>
    <row r="72" spans="6:22" x14ac:dyDescent="0.3">
      <c r="M72" s="2"/>
      <c r="N72" s="2"/>
      <c r="O72" s="2"/>
      <c r="P72" s="2"/>
      <c r="Q72" s="2"/>
      <c r="R72" s="2"/>
      <c r="V72" s="85"/>
    </row>
    <row r="73" spans="6:22" ht="13.2" x14ac:dyDescent="0.25">
      <c r="V73" s="85"/>
    </row>
    <row r="74" spans="6:22" ht="13.2" x14ac:dyDescent="0.25">
      <c r="V74" s="85"/>
    </row>
    <row r="75" spans="6:22" ht="13.2" x14ac:dyDescent="0.25">
      <c r="V75" s="85"/>
    </row>
    <row r="76" spans="6:22" ht="13.2" x14ac:dyDescent="0.25">
      <c r="V76" s="85"/>
    </row>
    <row r="77" spans="6:22" ht="13.2" x14ac:dyDescent="0.25">
      <c r="V77" s="85"/>
    </row>
    <row r="78" spans="6:22" ht="13.2" x14ac:dyDescent="0.25">
      <c r="V78" s="85"/>
    </row>
    <row r="79" spans="6:22" ht="13.2" x14ac:dyDescent="0.25">
      <c r="V79" s="85"/>
    </row>
    <row r="80" spans="6:22" ht="13.2" x14ac:dyDescent="0.25">
      <c r="V80" s="85"/>
    </row>
    <row r="81" spans="22:22" ht="13.2" x14ac:dyDescent="0.25">
      <c r="V81" s="85"/>
    </row>
    <row r="82" spans="22:22" ht="13.2" x14ac:dyDescent="0.25">
      <c r="V82" s="85"/>
    </row>
    <row r="83" spans="22:22" ht="13.2" x14ac:dyDescent="0.25">
      <c r="V83" s="85"/>
    </row>
    <row r="84" spans="22:22" ht="13.2" x14ac:dyDescent="0.25">
      <c r="V84" s="85"/>
    </row>
    <row r="85" spans="22:22" ht="13.2" x14ac:dyDescent="0.25">
      <c r="V85" s="85"/>
    </row>
    <row r="86" spans="22:22" ht="13.2" x14ac:dyDescent="0.25">
      <c r="V86" s="85"/>
    </row>
    <row r="87" spans="22:22" ht="13.2" x14ac:dyDescent="0.25">
      <c r="V87" s="85"/>
    </row>
    <row r="88" spans="22:22" ht="13.2" x14ac:dyDescent="0.25">
      <c r="V88" s="85"/>
    </row>
    <row r="89" spans="22:22" ht="13.2" x14ac:dyDescent="0.25">
      <c r="V89" s="85"/>
    </row>
    <row r="90" spans="22:22" ht="13.2" x14ac:dyDescent="0.25">
      <c r="V90" s="85"/>
    </row>
    <row r="91" spans="22:22" ht="13.2" x14ac:dyDescent="0.25">
      <c r="V91" s="85"/>
    </row>
    <row r="92" spans="22:22" ht="13.2" x14ac:dyDescent="0.25">
      <c r="V92" s="85"/>
    </row>
    <row r="93" spans="22:22" ht="13.2" x14ac:dyDescent="0.25">
      <c r="V93" s="85"/>
    </row>
    <row r="94" spans="22:22" ht="13.2" x14ac:dyDescent="0.25">
      <c r="V94" s="85"/>
    </row>
    <row r="95" spans="22:22" ht="13.2" x14ac:dyDescent="0.25">
      <c r="V95" s="85"/>
    </row>
    <row r="96" spans="22:22" ht="13.2" x14ac:dyDescent="0.25">
      <c r="V96" s="85"/>
    </row>
    <row r="97" spans="22:22" ht="13.2" x14ac:dyDescent="0.25">
      <c r="V97" s="85"/>
    </row>
    <row r="98" spans="22:22" ht="13.2" x14ac:dyDescent="0.25">
      <c r="V98" s="85"/>
    </row>
    <row r="99" spans="22:22" ht="13.2" x14ac:dyDescent="0.25">
      <c r="V99" s="85"/>
    </row>
    <row r="100" spans="22:22" ht="13.2" x14ac:dyDescent="0.25">
      <c r="V100" s="85"/>
    </row>
    <row r="101" spans="22:22" ht="13.2" x14ac:dyDescent="0.25">
      <c r="V101" s="85"/>
    </row>
    <row r="102" spans="22:22" ht="13.2" x14ac:dyDescent="0.25">
      <c r="V102" s="85"/>
    </row>
    <row r="103" spans="22:22" ht="13.2" x14ac:dyDescent="0.25">
      <c r="V103" s="85"/>
    </row>
    <row r="104" spans="22:22" ht="13.2" x14ac:dyDescent="0.25">
      <c r="V104" s="85"/>
    </row>
    <row r="105" spans="22:22" ht="13.2" x14ac:dyDescent="0.25">
      <c r="V105" s="85"/>
    </row>
    <row r="106" spans="22:22" ht="13.2" x14ac:dyDescent="0.25">
      <c r="V106" s="85"/>
    </row>
    <row r="107" spans="22:22" ht="13.2" x14ac:dyDescent="0.25">
      <c r="V107" s="85"/>
    </row>
    <row r="108" spans="22:22" ht="13.2" x14ac:dyDescent="0.25">
      <c r="V108" s="85"/>
    </row>
    <row r="109" spans="22:22" ht="13.2" x14ac:dyDescent="0.25">
      <c r="V109" s="85"/>
    </row>
    <row r="110" spans="22:22" ht="13.2" x14ac:dyDescent="0.25">
      <c r="V110" s="85"/>
    </row>
    <row r="111" spans="22:22" ht="13.2" x14ac:dyDescent="0.25">
      <c r="V111" s="85"/>
    </row>
    <row r="112" spans="22:22" ht="13.2" x14ac:dyDescent="0.25">
      <c r="V112" s="85"/>
    </row>
    <row r="113" spans="22:22" ht="13.2" x14ac:dyDescent="0.25">
      <c r="V113" s="85"/>
    </row>
    <row r="114" spans="22:22" ht="13.2" x14ac:dyDescent="0.25">
      <c r="V114" s="85"/>
    </row>
    <row r="115" spans="22:22" ht="13.2" x14ac:dyDescent="0.25">
      <c r="V115" s="85"/>
    </row>
    <row r="116" spans="22:22" ht="13.2" x14ac:dyDescent="0.25">
      <c r="V116" s="85"/>
    </row>
    <row r="117" spans="22:22" ht="13.2" x14ac:dyDescent="0.25">
      <c r="V117" s="85"/>
    </row>
    <row r="118" spans="22:22" ht="13.2" x14ac:dyDescent="0.25">
      <c r="V118" s="85"/>
    </row>
    <row r="119" spans="22:22" ht="13.2" x14ac:dyDescent="0.25">
      <c r="V119" s="85"/>
    </row>
    <row r="120" spans="22:22" ht="13.2" x14ac:dyDescent="0.25">
      <c r="V120" s="85"/>
    </row>
    <row r="121" spans="22:22" ht="13.2" x14ac:dyDescent="0.25">
      <c r="V121" s="85"/>
    </row>
    <row r="122" spans="22:22" ht="13.2" x14ac:dyDescent="0.25">
      <c r="V122" s="85"/>
    </row>
    <row r="123" spans="22:22" ht="13.2" x14ac:dyDescent="0.25">
      <c r="V123" s="85"/>
    </row>
    <row r="124" spans="22:22" ht="13.2" x14ac:dyDescent="0.25">
      <c r="V124" s="85"/>
    </row>
    <row r="125" spans="22:22" ht="13.2" x14ac:dyDescent="0.25">
      <c r="V125" s="85"/>
    </row>
    <row r="126" spans="22:22" ht="13.2" x14ac:dyDescent="0.25">
      <c r="V126" s="85"/>
    </row>
    <row r="127" spans="22:22" ht="13.2" x14ac:dyDescent="0.25">
      <c r="V127" s="85"/>
    </row>
    <row r="128" spans="22:22" ht="13.2" x14ac:dyDescent="0.25">
      <c r="V128" s="85"/>
    </row>
    <row r="129" spans="22:22" ht="13.2" x14ac:dyDescent="0.25">
      <c r="V129" s="85"/>
    </row>
    <row r="130" spans="22:22" ht="13.2" x14ac:dyDescent="0.25">
      <c r="V130" s="85"/>
    </row>
    <row r="131" spans="22:22" ht="13.2" x14ac:dyDescent="0.25">
      <c r="V131" s="85"/>
    </row>
    <row r="132" spans="22:22" ht="13.2" x14ac:dyDescent="0.25">
      <c r="V132" s="85"/>
    </row>
    <row r="133" spans="22:22" ht="13.2" x14ac:dyDescent="0.25">
      <c r="V133" s="85"/>
    </row>
    <row r="134" spans="22:22" ht="13.2" x14ac:dyDescent="0.25">
      <c r="V134" s="85"/>
    </row>
    <row r="135" spans="22:22" ht="13.2" x14ac:dyDescent="0.25">
      <c r="V135" s="85"/>
    </row>
    <row r="136" spans="22:22" ht="13.2" x14ac:dyDescent="0.25">
      <c r="V136" s="85"/>
    </row>
    <row r="137" spans="22:22" ht="13.2" x14ac:dyDescent="0.25">
      <c r="V137" s="85"/>
    </row>
    <row r="138" spans="22:22" ht="13.2" x14ac:dyDescent="0.25">
      <c r="V138" s="85"/>
    </row>
    <row r="139" spans="22:22" ht="13.2" x14ac:dyDescent="0.25">
      <c r="V139" s="85"/>
    </row>
    <row r="140" spans="22:22" ht="13.2" x14ac:dyDescent="0.25">
      <c r="V140" s="85"/>
    </row>
    <row r="141" spans="22:22" ht="13.2" x14ac:dyDescent="0.25">
      <c r="V141" s="85"/>
    </row>
  </sheetData>
  <mergeCells count="5">
    <mergeCell ref="K57:V57"/>
    <mergeCell ref="K58:V58"/>
    <mergeCell ref="K59:V59"/>
    <mergeCell ref="H56:J56"/>
    <mergeCell ref="K56:V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30C3-45DB-4289-9CE6-C94AAF709CD6}">
  <dimension ref="A1:I13"/>
  <sheetViews>
    <sheetView workbookViewId="0">
      <selection activeCell="I1" sqref="I1:I1048576"/>
    </sheetView>
  </sheetViews>
  <sheetFormatPr defaultRowHeight="14.4" x14ac:dyDescent="0.3"/>
  <cols>
    <col min="1" max="1" width="38.33203125" bestFit="1" customWidth="1"/>
    <col min="2" max="2" width="8.5546875" bestFit="1" customWidth="1"/>
    <col min="3" max="3" width="7.5546875" bestFit="1" customWidth="1"/>
    <col min="4" max="4" width="7.5546875" customWidth="1"/>
    <col min="6" max="6" width="8.5546875" bestFit="1" customWidth="1"/>
    <col min="7" max="7" width="5.21875" bestFit="1" customWidth="1"/>
    <col min="8" max="8" width="26.6640625" bestFit="1" customWidth="1"/>
    <col min="9" max="9" width="49.33203125" bestFit="1" customWidth="1"/>
  </cols>
  <sheetData>
    <row r="1" spans="1:9" ht="27" thickBot="1" x14ac:dyDescent="0.35">
      <c r="A1" s="15" t="s">
        <v>3</v>
      </c>
      <c r="B1" s="18" t="s">
        <v>24</v>
      </c>
      <c r="C1" s="16" t="s">
        <v>25</v>
      </c>
      <c r="D1" s="19" t="s">
        <v>25</v>
      </c>
      <c r="E1" s="19" t="s">
        <v>29</v>
      </c>
      <c r="G1" s="14" t="s">
        <v>112</v>
      </c>
      <c r="H1" s="15" t="s">
        <v>113</v>
      </c>
      <c r="I1" s="16" t="s">
        <v>115</v>
      </c>
    </row>
    <row r="2" spans="1:9" ht="15" thickBot="1" x14ac:dyDescent="0.35">
      <c r="A2" s="22"/>
      <c r="B2" s="31"/>
      <c r="C2" s="32"/>
      <c r="D2" s="33"/>
      <c r="E2" s="33"/>
      <c r="G2" s="101">
        <v>1</v>
      </c>
      <c r="H2" s="101" t="s">
        <v>111</v>
      </c>
      <c r="I2" s="101" t="s">
        <v>116</v>
      </c>
    </row>
    <row r="3" spans="1:9" ht="15" thickBot="1" x14ac:dyDescent="0.35">
      <c r="A3" s="35" t="s">
        <v>32</v>
      </c>
      <c r="B3" s="43">
        <v>30805.65</v>
      </c>
      <c r="C3" s="44">
        <v>15402.825000000001</v>
      </c>
      <c r="D3" s="44">
        <v>15402.825000000001</v>
      </c>
      <c r="E3" s="44">
        <f>SUM(B3:D3)</f>
        <v>61611.3</v>
      </c>
      <c r="G3" s="101">
        <v>2</v>
      </c>
      <c r="H3" s="101" t="s">
        <v>114</v>
      </c>
      <c r="I3" s="101" t="s">
        <v>117</v>
      </c>
    </row>
    <row r="4" spans="1:9" ht="15" thickBot="1" x14ac:dyDescent="0.35">
      <c r="A4" s="35" t="s">
        <v>34</v>
      </c>
      <c r="B4" s="43">
        <v>14417.5</v>
      </c>
      <c r="C4" s="44">
        <v>7208.75</v>
      </c>
      <c r="D4" s="44">
        <v>7208.75</v>
      </c>
      <c r="E4" s="44">
        <f t="shared" ref="E4:E13" si="0">SUM(B4:D4)</f>
        <v>28835</v>
      </c>
      <c r="G4" s="101">
        <v>3</v>
      </c>
      <c r="H4" s="101" t="s">
        <v>114</v>
      </c>
      <c r="I4" s="101" t="s">
        <v>119</v>
      </c>
    </row>
    <row r="5" spans="1:9" x14ac:dyDescent="0.3">
      <c r="A5" s="35" t="s">
        <v>36</v>
      </c>
      <c r="B5" s="43">
        <v>16644</v>
      </c>
      <c r="C5" s="44">
        <v>8322</v>
      </c>
      <c r="D5" s="44">
        <v>8322</v>
      </c>
      <c r="E5" s="44">
        <f t="shared" si="0"/>
        <v>33288</v>
      </c>
    </row>
    <row r="6" spans="1:9" x14ac:dyDescent="0.3">
      <c r="A6" s="35" t="s">
        <v>38</v>
      </c>
      <c r="B6" s="43">
        <v>23866.45</v>
      </c>
      <c r="C6" s="44">
        <v>11933.225</v>
      </c>
      <c r="D6" s="44">
        <v>11933.225</v>
      </c>
      <c r="E6" s="44">
        <f t="shared" si="0"/>
        <v>47732.9</v>
      </c>
    </row>
    <row r="7" spans="1:9" x14ac:dyDescent="0.3">
      <c r="A7" s="35" t="s">
        <v>40</v>
      </c>
      <c r="B7" s="43">
        <v>11363.05</v>
      </c>
      <c r="C7" s="44">
        <v>5681.5249999999996</v>
      </c>
      <c r="D7" s="44">
        <v>5681.5249999999996</v>
      </c>
      <c r="E7" s="44">
        <f t="shared" si="0"/>
        <v>22726.1</v>
      </c>
    </row>
    <row r="8" spans="1:9" x14ac:dyDescent="0.3">
      <c r="A8" s="35" t="s">
        <v>42</v>
      </c>
      <c r="B8" s="43">
        <v>17019.55</v>
      </c>
      <c r="C8" s="44">
        <v>8509.7749999999996</v>
      </c>
      <c r="D8" s="44">
        <v>8509.7749999999996</v>
      </c>
      <c r="E8" s="44">
        <f t="shared" si="0"/>
        <v>34039.1</v>
      </c>
    </row>
    <row r="9" spans="1:9" x14ac:dyDescent="0.3">
      <c r="A9" s="35" t="s">
        <v>44</v>
      </c>
      <c r="B9" s="43">
        <v>14040.45</v>
      </c>
      <c r="C9" s="44">
        <v>7020.2250000000004</v>
      </c>
      <c r="D9" s="44">
        <v>7020.2250000000004</v>
      </c>
      <c r="E9" s="44">
        <f t="shared" si="0"/>
        <v>28080.9</v>
      </c>
    </row>
    <row r="10" spans="1:9" x14ac:dyDescent="0.3">
      <c r="A10" s="35" t="s">
        <v>46</v>
      </c>
      <c r="B10" s="43">
        <v>6082.85</v>
      </c>
      <c r="C10" s="44">
        <v>3041.4250000000002</v>
      </c>
      <c r="D10" s="44">
        <v>3041.4250000000002</v>
      </c>
      <c r="E10" s="44">
        <f t="shared" si="0"/>
        <v>12165.7</v>
      </c>
    </row>
    <row r="11" spans="1:9" x14ac:dyDescent="0.3">
      <c r="A11" s="35" t="s">
        <v>48</v>
      </c>
      <c r="B11" s="43">
        <v>2770.65</v>
      </c>
      <c r="C11" s="44">
        <v>1385.325</v>
      </c>
      <c r="D11" s="44">
        <v>1385.325</v>
      </c>
      <c r="E11" s="44">
        <f t="shared" si="0"/>
        <v>5541.3</v>
      </c>
    </row>
    <row r="12" spans="1:9" ht="15" thickBot="1" x14ac:dyDescent="0.35">
      <c r="A12" s="35" t="s">
        <v>50</v>
      </c>
      <c r="B12" s="43">
        <v>4840.8500000000004</v>
      </c>
      <c r="C12" s="44">
        <v>2420.4250000000002</v>
      </c>
      <c r="D12" s="44">
        <v>2420.4250000000002</v>
      </c>
      <c r="E12" s="44">
        <f t="shared" si="0"/>
        <v>9681.7000000000007</v>
      </c>
    </row>
    <row r="13" spans="1:9" ht="15" thickBot="1" x14ac:dyDescent="0.35">
      <c r="A13" s="99" t="s">
        <v>51</v>
      </c>
      <c r="B13" s="94">
        <v>141851</v>
      </c>
      <c r="C13" s="94">
        <v>70925.5</v>
      </c>
      <c r="D13" s="94">
        <v>70925.5</v>
      </c>
      <c r="E13" s="100">
        <f t="shared" si="0"/>
        <v>283702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DIBS</vt:lpstr>
      <vt:lpstr>North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John</dc:creator>
  <cp:lastModifiedBy>J GD</cp:lastModifiedBy>
  <dcterms:created xsi:type="dcterms:W3CDTF">2023-07-19T13:05:59Z</dcterms:created>
  <dcterms:modified xsi:type="dcterms:W3CDTF">2024-01-11T17:01:54Z</dcterms:modified>
</cp:coreProperties>
</file>