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&amp; Contracting\Financial Strategy &amp; Governance\Primary Care\Prescribing\2023-24\Reports\2. May\"/>
    </mc:Choice>
  </mc:AlternateContent>
  <xr:revisionPtr revIDLastSave="0" documentId="8_{AF1E68B4-DE9D-436C-A6B0-47BA369847A4}" xr6:coauthVersionLast="47" xr6:coauthVersionMax="47" xr10:uidLastSave="{00000000-0000-0000-0000-000000000000}"/>
  <bookViews>
    <workbookView xWindow="1530" yWindow="-120" windowWidth="27390" windowHeight="16440" xr2:uid="{F8576D8B-585F-4914-84C2-0F36CD7CC72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2" i="1" l="1"/>
  <c r="R52" i="1"/>
  <c r="Q52" i="1"/>
  <c r="P52" i="1"/>
  <c r="O52" i="1"/>
  <c r="N52" i="1"/>
  <c r="M52" i="1"/>
  <c r="L52" i="1"/>
  <c r="K52" i="1"/>
  <c r="J52" i="1"/>
  <c r="I52" i="1"/>
  <c r="H52" i="1"/>
  <c r="G52" i="1"/>
  <c r="G54" i="1" s="1"/>
  <c r="F52" i="1"/>
  <c r="E52" i="1"/>
  <c r="D52" i="1"/>
  <c r="C52" i="1"/>
  <c r="AE52" i="1" s="1"/>
  <c r="B52" i="1"/>
  <c r="AF51" i="1"/>
  <c r="AD51" i="1"/>
  <c r="AC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E51" i="1" s="1"/>
  <c r="B51" i="1"/>
  <c r="A51" i="1"/>
  <c r="AA51" i="1" s="1"/>
  <c r="Z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F50" i="1" s="1"/>
  <c r="B50" i="1"/>
  <c r="A50" i="1"/>
  <c r="AB50" i="1" s="1"/>
  <c r="AB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F49" i="1" s="1"/>
  <c r="B49" i="1"/>
  <c r="A49" i="1"/>
  <c r="AC49" i="1" s="1"/>
  <c r="AF48" i="1"/>
  <c r="AE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D48" i="1" s="1"/>
  <c r="B48" i="1"/>
  <c r="A48" i="1"/>
  <c r="AF47" i="1"/>
  <c r="AB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E47" i="1" s="1"/>
  <c r="B47" i="1"/>
  <c r="A47" i="1"/>
  <c r="AA47" i="1" s="1"/>
  <c r="Z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B46" i="1" s="1"/>
  <c r="AF45" i="1"/>
  <c r="AA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E45" i="1" s="1"/>
  <c r="B45" i="1"/>
  <c r="A45" i="1"/>
  <c r="AC45" i="1" s="1"/>
  <c r="AA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Z44" i="1" s="1"/>
  <c r="Z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3" i="1" s="1"/>
  <c r="B43" i="1"/>
  <c r="A43" i="1"/>
  <c r="AA43" i="1" s="1"/>
  <c r="AC42" i="1"/>
  <c r="Z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F42" i="1" s="1"/>
  <c r="B42" i="1"/>
  <c r="A42" i="1"/>
  <c r="AB42" i="1" s="1"/>
  <c r="AF41" i="1"/>
  <c r="AE41" i="1"/>
  <c r="AD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D40" i="1" s="1"/>
  <c r="B40" i="1"/>
  <c r="AF39" i="1"/>
  <c r="AA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9" i="1" s="1"/>
  <c r="B39" i="1"/>
  <c r="A39" i="1"/>
  <c r="AC39" i="1" s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Z38" i="1" s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E37" i="1" s="1"/>
  <c r="B37" i="1"/>
  <c r="A37" i="1"/>
  <c r="AA37" i="1" s="1"/>
  <c r="Z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F36" i="1" s="1"/>
  <c r="B36" i="1"/>
  <c r="A36" i="1"/>
  <c r="AB36" i="1" s="1"/>
  <c r="AF35" i="1"/>
  <c r="AE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D35" i="1" s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D34" i="1" s="1"/>
  <c r="B34" i="1"/>
  <c r="A34" i="1"/>
  <c r="Z34" i="1" s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E33" i="1" s="1"/>
  <c r="B33" i="1"/>
  <c r="A33" i="1"/>
  <c r="AF32" i="1"/>
  <c r="AE32" i="1"/>
  <c r="AD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F31" i="1" s="1"/>
  <c r="B31" i="1"/>
  <c r="AC30" i="1"/>
  <c r="Z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F30" i="1" s="1"/>
  <c r="B30" i="1"/>
  <c r="A30" i="1"/>
  <c r="AB30" i="1" s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C29" i="1" s="1"/>
  <c r="AA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D28" i="1" s="1"/>
  <c r="B28" i="1"/>
  <c r="A28" i="1"/>
  <c r="Z28" i="1" s="1"/>
  <c r="AF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E27" i="1" s="1"/>
  <c r="B27" i="1"/>
  <c r="A27" i="1"/>
  <c r="AF26" i="1"/>
  <c r="AE26" i="1"/>
  <c r="AD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F25" i="1" s="1"/>
  <c r="B25" i="1"/>
  <c r="AC24" i="1"/>
  <c r="Z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F24" i="1" s="1"/>
  <c r="B24" i="1"/>
  <c r="A24" i="1"/>
  <c r="AB24" i="1" s="1"/>
  <c r="AD23" i="1"/>
  <c r="Z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F23" i="1" s="1"/>
  <c r="B23" i="1"/>
  <c r="A23" i="1"/>
  <c r="AC23" i="1" s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F21" i="1"/>
  <c r="AD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E21" i="1" s="1"/>
  <c r="B21" i="1"/>
  <c r="A21" i="1"/>
  <c r="Z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F20" i="1" s="1"/>
  <c r="B20" i="1"/>
  <c r="A20" i="1"/>
  <c r="AB20" i="1" s="1"/>
  <c r="AD19" i="1"/>
  <c r="Z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F19" i="1" s="1"/>
  <c r="B19" i="1"/>
  <c r="A19" i="1"/>
  <c r="AC19" i="1" s="1"/>
  <c r="AA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F17" i="1"/>
  <c r="AE17" i="1"/>
  <c r="AD17" i="1"/>
  <c r="A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E16" i="1" s="1"/>
  <c r="B16" i="1"/>
  <c r="AB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E15" i="1" s="1"/>
  <c r="B15" i="1"/>
  <c r="A15" i="1"/>
  <c r="AD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F14" i="1" s="1"/>
  <c r="B14" i="1"/>
  <c r="A14" i="1"/>
  <c r="AB14" i="1" s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F13" i="1" s="1"/>
  <c r="B13" i="1"/>
  <c r="A13" i="1"/>
  <c r="AC13" i="1" s="1"/>
  <c r="AA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D12" i="1" s="1"/>
  <c r="B12" i="1"/>
  <c r="A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E11" i="1" s="1"/>
  <c r="B11" i="1"/>
  <c r="A11" i="1"/>
  <c r="AD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F10" i="1" s="1"/>
  <c r="B10" i="1"/>
  <c r="A10" i="1"/>
  <c r="AB10" i="1" s="1"/>
  <c r="AA9" i="1"/>
  <c r="Z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F9" i="1" s="1"/>
  <c r="B9" i="1"/>
  <c r="A9" i="1"/>
  <c r="AC9" i="1" s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D8" i="1" s="1"/>
  <c r="B8" i="1"/>
  <c r="A8" i="1"/>
  <c r="AB8" i="1" s="1"/>
  <c r="AF7" i="1"/>
  <c r="AD7" i="1"/>
  <c r="AC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E7" i="1" s="1"/>
  <c r="B7" i="1"/>
  <c r="A7" i="1"/>
  <c r="AA7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F6" i="1" s="1"/>
  <c r="B6" i="1"/>
  <c r="A6" i="1"/>
  <c r="AB6" i="1" s="1"/>
  <c r="Q5" i="1"/>
  <c r="P5" i="1"/>
  <c r="O5" i="1"/>
  <c r="N5" i="1"/>
  <c r="M5" i="1"/>
  <c r="L5" i="1"/>
  <c r="K5" i="1"/>
  <c r="J5" i="1"/>
  <c r="I5" i="1"/>
  <c r="H5" i="1"/>
  <c r="G5" i="1"/>
  <c r="F5" i="1"/>
  <c r="A5" i="1"/>
  <c r="D2" i="1"/>
  <c r="T35" i="1" s="1"/>
  <c r="Z6" i="1" l="1"/>
  <c r="AD9" i="1"/>
  <c r="Z10" i="1"/>
  <c r="AE12" i="1"/>
  <c r="Z13" i="1"/>
  <c r="Z14" i="1"/>
  <c r="AF15" i="1"/>
  <c r="AA20" i="1"/>
  <c r="AC28" i="1"/>
  <c r="AD33" i="1"/>
  <c r="AA36" i="1"/>
  <c r="AD37" i="1"/>
  <c r="AF40" i="1"/>
  <c r="AB43" i="1"/>
  <c r="AC44" i="1"/>
  <c r="AC46" i="1"/>
  <c r="AA50" i="1"/>
  <c r="AF52" i="1"/>
  <c r="AC6" i="1"/>
  <c r="AC10" i="1"/>
  <c r="AD11" i="1"/>
  <c r="AC14" i="1"/>
  <c r="AF16" i="1"/>
  <c r="AD20" i="1"/>
  <c r="AC34" i="1"/>
  <c r="AB37" i="1"/>
  <c r="AC38" i="1"/>
  <c r="K54" i="1"/>
  <c r="O54" i="1"/>
  <c r="AD43" i="1"/>
  <c r="AE50" i="1"/>
  <c r="R16" i="1"/>
  <c r="S16" i="1" s="1"/>
  <c r="S54" i="1" s="1"/>
  <c r="AE8" i="1"/>
  <c r="S10" i="1"/>
  <c r="AF11" i="1"/>
  <c r="S13" i="1"/>
  <c r="AD15" i="1"/>
  <c r="AA23" i="1"/>
  <c r="AB28" i="1"/>
  <c r="AC37" i="1"/>
  <c r="AB39" i="1"/>
  <c r="AE40" i="1"/>
  <c r="AE42" i="1"/>
  <c r="AF43" i="1"/>
  <c r="AA46" i="1"/>
  <c r="AD52" i="1"/>
  <c r="U35" i="1"/>
  <c r="AA6" i="1"/>
  <c r="AB7" i="1"/>
  <c r="S8" i="1"/>
  <c r="S9" i="1"/>
  <c r="AE9" i="1"/>
  <c r="AA10" i="1"/>
  <c r="AF12" i="1"/>
  <c r="AA13" i="1"/>
  <c r="AA14" i="1"/>
  <c r="S15" i="1"/>
  <c r="AD16" i="1"/>
  <c r="AC20" i="1"/>
  <c r="AA24" i="1"/>
  <c r="AD25" i="1"/>
  <c r="AD27" i="1"/>
  <c r="AF28" i="1"/>
  <c r="AA30" i="1"/>
  <c r="AF33" i="1"/>
  <c r="AB34" i="1"/>
  <c r="AC36" i="1"/>
  <c r="Z37" i="1"/>
  <c r="AF37" i="1"/>
  <c r="AA38" i="1"/>
  <c r="AA42" i="1"/>
  <c r="AC43" i="1"/>
  <c r="AB45" i="1"/>
  <c r="AD47" i="1"/>
  <c r="AC50" i="1"/>
  <c r="F54" i="1"/>
  <c r="J54" i="1"/>
  <c r="N54" i="1"/>
  <c r="W35" i="1"/>
  <c r="V35" i="1"/>
  <c r="T8" i="1"/>
  <c r="U8" i="1" s="1"/>
  <c r="AA27" i="1"/>
  <c r="AB27" i="1"/>
  <c r="Z27" i="1"/>
  <c r="T27" i="1"/>
  <c r="M54" i="1"/>
  <c r="AC35" i="1"/>
  <c r="AB35" i="1"/>
  <c r="AA35" i="1"/>
  <c r="T50" i="1"/>
  <c r="U50" i="1" s="1"/>
  <c r="T46" i="1"/>
  <c r="U46" i="1" s="1"/>
  <c r="T42" i="1"/>
  <c r="T36" i="1"/>
  <c r="U36" i="1" s="1"/>
  <c r="T30" i="1"/>
  <c r="U30" i="1" s="1"/>
  <c r="T45" i="1"/>
  <c r="U45" i="1" s="1"/>
  <c r="T43" i="1"/>
  <c r="U43" i="1" s="1"/>
  <c r="T39" i="1"/>
  <c r="U39" i="1" s="1"/>
  <c r="T37" i="1"/>
  <c r="U37" i="1" s="1"/>
  <c r="T28" i="1"/>
  <c r="U28" i="1" s="1"/>
  <c r="T24" i="1"/>
  <c r="U24" i="1" s="1"/>
  <c r="T20" i="1"/>
  <c r="U20" i="1" s="1"/>
  <c r="T14" i="1"/>
  <c r="U14" i="1" s="1"/>
  <c r="T10" i="1"/>
  <c r="U10" i="1" s="1"/>
  <c r="T6" i="1"/>
  <c r="T13" i="1"/>
  <c r="U13" i="1" s="1"/>
  <c r="T49" i="1"/>
  <c r="U49" i="1" s="1"/>
  <c r="T47" i="1"/>
  <c r="U47" i="1" s="1"/>
  <c r="T34" i="1"/>
  <c r="U34" i="1" s="1"/>
  <c r="T23" i="1"/>
  <c r="U23" i="1" s="1"/>
  <c r="T19" i="1"/>
  <c r="U19" i="1" s="1"/>
  <c r="T9" i="1"/>
  <c r="U9" i="1" s="1"/>
  <c r="T51" i="1"/>
  <c r="U51" i="1" s="1"/>
  <c r="T44" i="1"/>
  <c r="U44" i="1" s="1"/>
  <c r="T38" i="1"/>
  <c r="U38" i="1" s="1"/>
  <c r="T29" i="1"/>
  <c r="U29" i="1" s="1"/>
  <c r="T22" i="1"/>
  <c r="U22" i="1" s="1"/>
  <c r="S6" i="1"/>
  <c r="AD6" i="1"/>
  <c r="S7" i="1"/>
  <c r="T15" i="1"/>
  <c r="U15" i="1" s="1"/>
  <c r="AD18" i="1"/>
  <c r="AF18" i="1"/>
  <c r="AA21" i="1"/>
  <c r="Z21" i="1"/>
  <c r="AC21" i="1"/>
  <c r="T21" i="1"/>
  <c r="U21" i="1" s="1"/>
  <c r="AD22" i="1"/>
  <c r="AF22" i="1"/>
  <c r="AF29" i="1"/>
  <c r="AE29" i="1"/>
  <c r="AA33" i="1"/>
  <c r="AC33" i="1"/>
  <c r="AC40" i="1" s="1"/>
  <c r="AB33" i="1"/>
  <c r="Z33" i="1"/>
  <c r="T33" i="1"/>
  <c r="Z35" i="1"/>
  <c r="AD38" i="1"/>
  <c r="AF38" i="1"/>
  <c r="AE38" i="1"/>
  <c r="AF46" i="1"/>
  <c r="AE46" i="1"/>
  <c r="Z8" i="1"/>
  <c r="AC8" i="1"/>
  <c r="AA8" i="1"/>
  <c r="AA11" i="1"/>
  <c r="Z11" i="1"/>
  <c r="AC11" i="1"/>
  <c r="AE6" i="1"/>
  <c r="T7" i="1"/>
  <c r="U7" i="1" s="1"/>
  <c r="S11" i="1"/>
  <c r="AD13" i="1"/>
  <c r="S14" i="1"/>
  <c r="AA15" i="1"/>
  <c r="Z15" i="1"/>
  <c r="AC15" i="1"/>
  <c r="Z18" i="1"/>
  <c r="Z25" i="1" s="1"/>
  <c r="AC18" i="1"/>
  <c r="T18" i="1"/>
  <c r="AB18" i="1"/>
  <c r="AC27" i="1"/>
  <c r="AC31" i="1" s="1"/>
  <c r="AD44" i="1"/>
  <c r="AF44" i="1"/>
  <c r="AE44" i="1"/>
  <c r="AD46" i="1"/>
  <c r="E54" i="1"/>
  <c r="I54" i="1"/>
  <c r="Q54" i="1"/>
  <c r="Z7" i="1"/>
  <c r="AF8" i="1"/>
  <c r="T11" i="1"/>
  <c r="U11" i="1" s="1"/>
  <c r="AB11" i="1"/>
  <c r="Z12" i="1"/>
  <c r="AC12" i="1"/>
  <c r="T12" i="1"/>
  <c r="U12" i="1" s="1"/>
  <c r="AB12" i="1"/>
  <c r="AE13" i="1"/>
  <c r="AE18" i="1"/>
  <c r="AB21" i="1"/>
  <c r="AE22" i="1"/>
  <c r="AD29" i="1"/>
  <c r="Z48" i="1"/>
  <c r="AC48" i="1"/>
  <c r="AB48" i="1"/>
  <c r="AA48" i="1"/>
  <c r="T48" i="1"/>
  <c r="U48" i="1" s="1"/>
  <c r="AA19" i="1"/>
  <c r="AA25" i="1" s="1"/>
  <c r="AE19" i="1"/>
  <c r="AE23" i="1"/>
  <c r="AD24" i="1"/>
  <c r="Z29" i="1"/>
  <c r="AD36" i="1"/>
  <c r="AD42" i="1"/>
  <c r="AC47" i="1"/>
  <c r="AD49" i="1"/>
  <c r="C54" i="1"/>
  <c r="AB9" i="1"/>
  <c r="AE10" i="1"/>
  <c r="AB19" i="1"/>
  <c r="AE20" i="1"/>
  <c r="AB23" i="1"/>
  <c r="AE24" i="1"/>
  <c r="AE25" i="1"/>
  <c r="AA29" i="1"/>
  <c r="AD30" i="1"/>
  <c r="AD31" i="1"/>
  <c r="AE34" i="1"/>
  <c r="AE36" i="1"/>
  <c r="AD39" i="1"/>
  <c r="AD45" i="1"/>
  <c r="Z49" i="1"/>
  <c r="AE49" i="1"/>
  <c r="Z51" i="1"/>
  <c r="D54" i="1"/>
  <c r="H54" i="1"/>
  <c r="L54" i="1"/>
  <c r="P54" i="1"/>
  <c r="AD54" i="1"/>
  <c r="AB13" i="1"/>
  <c r="AE14" i="1"/>
  <c r="AE28" i="1"/>
  <c r="AB29" i="1"/>
  <c r="AE30" i="1"/>
  <c r="AE31" i="1"/>
  <c r="AA34" i="1"/>
  <c r="AF34" i="1"/>
  <c r="AB38" i="1"/>
  <c r="Z39" i="1"/>
  <c r="AB44" i="1"/>
  <c r="Z45" i="1"/>
  <c r="Z47" i="1"/>
  <c r="AA49" i="1"/>
  <c r="AD50" i="1"/>
  <c r="AB51" i="1"/>
  <c r="AF54" i="1"/>
  <c r="Z16" i="1" l="1"/>
  <c r="AC16" i="1"/>
  <c r="AB16" i="1"/>
  <c r="Z52" i="1"/>
  <c r="AC52" i="1"/>
  <c r="R54" i="1"/>
  <c r="AA52" i="1"/>
  <c r="AE54" i="1"/>
  <c r="AC25" i="1"/>
  <c r="AA16" i="1"/>
  <c r="W7" i="1"/>
  <c r="V7" i="1"/>
  <c r="U33" i="1"/>
  <c r="T40" i="1"/>
  <c r="U40" i="1" s="1"/>
  <c r="V40" i="1" s="1"/>
  <c r="AA40" i="1"/>
  <c r="AA54" i="1" s="1"/>
  <c r="W15" i="1"/>
  <c r="V15" i="1"/>
  <c r="V22" i="1"/>
  <c r="W22" i="1"/>
  <c r="W51" i="1"/>
  <c r="V51" i="1"/>
  <c r="V34" i="1"/>
  <c r="W34" i="1"/>
  <c r="T16" i="1"/>
  <c r="U16" i="1" s="1"/>
  <c r="U6" i="1"/>
  <c r="W24" i="1"/>
  <c r="V24" i="1"/>
  <c r="W43" i="1"/>
  <c r="V43" i="1"/>
  <c r="T52" i="1"/>
  <c r="U42" i="1"/>
  <c r="Z31" i="1"/>
  <c r="V48" i="1"/>
  <c r="W48" i="1"/>
  <c r="Z40" i="1"/>
  <c r="W21" i="1"/>
  <c r="V21" i="1"/>
  <c r="W29" i="1"/>
  <c r="V29" i="1"/>
  <c r="V9" i="1"/>
  <c r="W9" i="1"/>
  <c r="W47" i="1"/>
  <c r="V47" i="1"/>
  <c r="W10" i="1"/>
  <c r="V10" i="1"/>
  <c r="V28" i="1"/>
  <c r="W28" i="1"/>
  <c r="W45" i="1"/>
  <c r="V45" i="1"/>
  <c r="W46" i="1"/>
  <c r="V46" i="1"/>
  <c r="AB31" i="1"/>
  <c r="V12" i="1"/>
  <c r="W12" i="1"/>
  <c r="W11" i="1"/>
  <c r="V11" i="1"/>
  <c r="AB25" i="1"/>
  <c r="AB40" i="1"/>
  <c r="V38" i="1"/>
  <c r="W38" i="1"/>
  <c r="W19" i="1"/>
  <c r="V19" i="1"/>
  <c r="V49" i="1"/>
  <c r="W49" i="1"/>
  <c r="W14" i="1"/>
  <c r="V14" i="1"/>
  <c r="W37" i="1"/>
  <c r="V37" i="1"/>
  <c r="W30" i="1"/>
  <c r="V30" i="1"/>
  <c r="W50" i="1"/>
  <c r="V50" i="1"/>
  <c r="AA31" i="1"/>
  <c r="AB52" i="1"/>
  <c r="T25" i="1"/>
  <c r="U25" i="1" s="1"/>
  <c r="V25" i="1" s="1"/>
  <c r="U18" i="1"/>
  <c r="V44" i="1"/>
  <c r="W44" i="1"/>
  <c r="W23" i="1"/>
  <c r="V23" i="1"/>
  <c r="W13" i="1"/>
  <c r="V13" i="1"/>
  <c r="W20" i="1"/>
  <c r="V20" i="1"/>
  <c r="W39" i="1"/>
  <c r="V39" i="1"/>
  <c r="V36" i="1"/>
  <c r="W36" i="1"/>
  <c r="T31" i="1"/>
  <c r="U31" i="1" s="1"/>
  <c r="V31" i="1" s="1"/>
  <c r="U27" i="1"/>
  <c r="V8" i="1"/>
  <c r="W8" i="1"/>
  <c r="Z54" i="1" l="1"/>
  <c r="AB54" i="1"/>
  <c r="AC54" i="1"/>
  <c r="V18" i="1"/>
  <c r="W18" i="1"/>
  <c r="W25" i="1" s="1"/>
  <c r="X50" i="1"/>
  <c r="Y49" i="1"/>
  <c r="X46" i="1"/>
  <c r="Y45" i="1"/>
  <c r="X42" i="1"/>
  <c r="Y39" i="1"/>
  <c r="X36" i="1"/>
  <c r="Y35" i="1"/>
  <c r="X30" i="1"/>
  <c r="Y29" i="1"/>
  <c r="Y50" i="1"/>
  <c r="X48" i="1"/>
  <c r="Y43" i="1"/>
  <c r="Y37" i="1"/>
  <c r="X35" i="1"/>
  <c r="X33" i="1"/>
  <c r="Y28" i="1"/>
  <c r="X24" i="1"/>
  <c r="Y23" i="1"/>
  <c r="X20" i="1"/>
  <c r="Y19" i="1"/>
  <c r="X14" i="1"/>
  <c r="Y13" i="1"/>
  <c r="X10" i="1"/>
  <c r="Y9" i="1"/>
  <c r="X6" i="1"/>
  <c r="Y18" i="1"/>
  <c r="V16" i="1"/>
  <c r="X13" i="1"/>
  <c r="Y12" i="1"/>
  <c r="Y47" i="1"/>
  <c r="X45" i="1"/>
  <c r="X43" i="1"/>
  <c r="X39" i="1"/>
  <c r="X37" i="1"/>
  <c r="Y34" i="1"/>
  <c r="Y30" i="1"/>
  <c r="X28" i="1"/>
  <c r="X23" i="1"/>
  <c r="Y22" i="1"/>
  <c r="X19" i="1"/>
  <c r="X9" i="1"/>
  <c r="Y8" i="1"/>
  <c r="Y51" i="1"/>
  <c r="X49" i="1"/>
  <c r="X47" i="1"/>
  <c r="Y44" i="1"/>
  <c r="Y42" i="1"/>
  <c r="Y38" i="1"/>
  <c r="Y36" i="1"/>
  <c r="X34" i="1"/>
  <c r="Y27" i="1"/>
  <c r="X22" i="1"/>
  <c r="Y21" i="1"/>
  <c r="X44" i="1"/>
  <c r="X15" i="1"/>
  <c r="Y10" i="1"/>
  <c r="X8" i="1"/>
  <c r="X51" i="1"/>
  <c r="Y46" i="1"/>
  <c r="X38" i="1"/>
  <c r="Y33" i="1"/>
  <c r="Y40" i="1" s="1"/>
  <c r="X29" i="1"/>
  <c r="X21" i="1"/>
  <c r="Y11" i="1"/>
  <c r="Y7" i="1"/>
  <c r="X27" i="1"/>
  <c r="X31" i="1" s="1"/>
  <c r="Y24" i="1"/>
  <c r="Y14" i="1"/>
  <c r="X12" i="1"/>
  <c r="X11" i="1"/>
  <c r="X7" i="1"/>
  <c r="Y6" i="1"/>
  <c r="Y48" i="1"/>
  <c r="Y20" i="1"/>
  <c r="X18" i="1"/>
  <c r="Y15" i="1"/>
  <c r="V42" i="1"/>
  <c r="W42" i="1"/>
  <c r="W52" i="1" s="1"/>
  <c r="T54" i="1"/>
  <c r="U52" i="1"/>
  <c r="W27" i="1"/>
  <c r="W31" i="1" s="1"/>
  <c r="V27" i="1"/>
  <c r="V6" i="1"/>
  <c r="W6" i="1"/>
  <c r="W16" i="1" s="1"/>
  <c r="W33" i="1"/>
  <c r="W40" i="1" s="1"/>
  <c r="V33" i="1"/>
  <c r="Y16" i="1" l="1"/>
  <c r="X25" i="1"/>
  <c r="Y31" i="1"/>
  <c r="X16" i="1"/>
  <c r="X52" i="1"/>
  <c r="Y52" i="1"/>
  <c r="X40" i="1"/>
  <c r="U54" i="1"/>
  <c r="V54" i="1" s="1"/>
  <c r="V52" i="1"/>
  <c r="W54" i="1"/>
  <c r="Y25" i="1"/>
  <c r="Y54" i="1" l="1"/>
  <c r="X54" i="1"/>
</calcChain>
</file>

<file path=xl/sharedStrings.xml><?xml version="1.0" encoding="utf-8"?>
<sst xmlns="http://schemas.openxmlformats.org/spreadsheetml/2006/main" count="33" uniqueCount="33">
  <si>
    <t xml:space="preserve">Month </t>
  </si>
  <si>
    <t>,</t>
  </si>
  <si>
    <t>50P</t>
  </si>
  <si>
    <t>Practice code</t>
  </si>
  <si>
    <t>Practice Name</t>
  </si>
  <si>
    <t>ASTRO PU (Cost)</t>
  </si>
  <si>
    <t>2023/24 Final Budgets</t>
  </si>
  <si>
    <t>YTD 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</si>
  <si>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</si>
  <si>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</si>
  <si>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</si>
  <si>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</si>
  <si>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</si>
  <si>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</si>
  <si>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</si>
  <si>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</si>
  <si>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</si>
  <si>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</si>
  <si>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</si>
  <si>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</si>
  <si>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</si>
  <si>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Variance </t>
  </si>
  <si>
    <t>Forecast</t>
  </si>
  <si>
    <t>Forecast Variance</t>
  </si>
  <si>
    <t>% Variance</t>
  </si>
  <si>
    <t>Part 1</t>
  </si>
  <si>
    <t>Part 2</t>
  </si>
  <si>
    <t>Part 3</t>
  </si>
  <si>
    <t>OTC 2022-23</t>
  </si>
  <si>
    <t>Vitamins &amp; Minerals 22-23</t>
  </si>
  <si>
    <t>OTC 2023-24</t>
  </si>
  <si>
    <t>Vitamins &amp; Minerals 23-24</t>
  </si>
  <si>
    <t xml:space="preserve">Total Primary Care Prescribing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</si>
</sst>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4" fontId="1" fillId="0" borderId="0" xfId="1" applyNumberFormat="1"/>
    <xf numFmtId="164" fontId="3" fillId="0" borderId="1" xfId="1" applyNumberFormat="1" applyFont="1" applyBorder="1" applyAlignment="1"/>
    <xf numFmtId="164" fontId="3" fillId="2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6" fontId="4" fillId="0" borderId="0" xfId="1" applyNumberFormat="1" applyFont="1" applyFill="1" applyAlignment="1">
      <alignment horizontal="center"/>
    </xf>
    <xf numFmtId="6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164" fontId="1" fillId="0" borderId="0" xfId="1" applyNumberFormat="1" applyAlignment="1">
      <alignment horizontal="left"/>
    </xf>
    <xf numFmtId="164" fontId="1" fillId="0" borderId="0" xfId="1" applyNumberFormat="1" applyAlignment="1"/>
    <xf numFmtId="164" fontId="1" fillId="0" borderId="0" xfId="1" applyNumberFormat="1" applyAlignment="1">
      <alignment horizont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6" fontId="5" fillId="4" borderId="2" xfId="1" applyNumberFormat="1" applyFont="1" applyFill="1" applyBorder="1" applyAlignment="1">
      <alignment horizontal="center" vertical="center" wrapText="1"/>
    </xf>
    <xf numFmtId="6" fontId="5" fillId="4" borderId="3" xfId="1" applyNumberFormat="1" applyFont="1" applyFill="1" applyBorder="1" applyAlignment="1">
      <alignment horizontal="center" vertical="center" wrapText="1"/>
    </xf>
    <xf numFmtId="6" fontId="5" fillId="4" borderId="1" xfId="1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0" fillId="0" borderId="6" xfId="0" applyBorder="1"/>
    <xf numFmtId="0" fontId="0" fillId="6" borderId="6" xfId="0" applyFill="1" applyBorder="1" applyAlignment="1">
      <alignment horizontal="center"/>
    </xf>
    <xf numFmtId="6" fontId="2" fillId="5" borderId="7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7" borderId="7" xfId="1" applyNumberFormat="1" applyFont="1" applyFill="1" applyBorder="1" applyAlignment="1">
      <alignment horizontal="center"/>
    </xf>
    <xf numFmtId="6" fontId="2" fillId="7" borderId="7" xfId="1" applyNumberFormat="1" applyFont="1" applyFill="1" applyBorder="1" applyAlignment="1">
      <alignment horizontal="center"/>
    </xf>
    <xf numFmtId="6" fontId="2" fillId="8" borderId="5" xfId="1" applyNumberFormat="1" applyFont="1" applyFill="1" applyBorder="1" applyAlignment="1">
      <alignment horizontal="center"/>
    </xf>
    <xf numFmtId="6" fontId="2" fillId="8" borderId="7" xfId="1" applyNumberFormat="1" applyFont="1" applyFill="1" applyBorder="1" applyAlignment="1">
      <alignment horizontal="center"/>
    </xf>
    <xf numFmtId="9" fontId="2" fillId="8" borderId="6" xfId="2" applyFont="1" applyFill="1" applyBorder="1" applyAlignment="1">
      <alignment horizontal="center"/>
    </xf>
    <xf numFmtId="6" fontId="2" fillId="6" borderId="5" xfId="1" applyNumberFormat="1" applyFont="1" applyFill="1" applyBorder="1" applyAlignment="1">
      <alignment horizontal="center"/>
    </xf>
    <xf numFmtId="6" fontId="2" fillId="6" borderId="7" xfId="1" applyNumberFormat="1" applyFont="1" applyFill="1" applyBorder="1" applyAlignment="1">
      <alignment horizontal="center"/>
    </xf>
    <xf numFmtId="9" fontId="2" fillId="6" borderId="7" xfId="2" applyFont="1" applyFill="1" applyBorder="1" applyAlignment="1">
      <alignment horizontal="center"/>
    </xf>
    <xf numFmtId="9" fontId="2" fillId="9" borderId="7" xfId="2" applyFont="1" applyFill="1" applyBorder="1" applyAlignment="1">
      <alignment horizontal="center"/>
    </xf>
    <xf numFmtId="9" fontId="2" fillId="10" borderId="7" xfId="2" applyFont="1" applyFill="1" applyBorder="1" applyAlignment="1">
      <alignment horizontal="center"/>
    </xf>
    <xf numFmtId="164" fontId="1" fillId="0" borderId="9" xfId="1" applyNumberFormat="1" applyBorder="1" applyAlignment="1">
      <alignment horizontal="left"/>
    </xf>
    <xf numFmtId="0" fontId="2" fillId="0" borderId="10" xfId="0" applyFont="1" applyBorder="1"/>
    <xf numFmtId="3" fontId="2" fillId="6" borderId="10" xfId="0" applyNumberFormat="1" applyFont="1" applyFill="1" applyBorder="1" applyAlignment="1">
      <alignment horizontal="center"/>
    </xf>
    <xf numFmtId="6" fontId="2" fillId="5" borderId="11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center"/>
    </xf>
    <xf numFmtId="6" fontId="2" fillId="7" borderId="11" xfId="1" applyNumberFormat="1" applyFont="1" applyFill="1" applyBorder="1" applyAlignment="1">
      <alignment horizontal="center"/>
    </xf>
    <xf numFmtId="6" fontId="2" fillId="8" borderId="9" xfId="1" applyNumberFormat="1" applyFont="1" applyFill="1" applyBorder="1" applyAlignment="1">
      <alignment horizontal="center"/>
    </xf>
    <xf numFmtId="6" fontId="2" fillId="8" borderId="11" xfId="1" applyNumberFormat="1" applyFont="1" applyFill="1" applyBorder="1" applyAlignment="1">
      <alignment horizontal="center"/>
    </xf>
    <xf numFmtId="9" fontId="2" fillId="8" borderId="10" xfId="2" applyFont="1" applyFill="1" applyBorder="1" applyAlignment="1">
      <alignment horizontal="center"/>
    </xf>
    <xf numFmtId="6" fontId="2" fillId="6" borderId="9" xfId="1" applyNumberFormat="1" applyFont="1" applyFill="1" applyBorder="1" applyAlignment="1">
      <alignment horizontal="center"/>
    </xf>
    <xf numFmtId="6" fontId="2" fillId="6" borderId="11" xfId="1" applyNumberFormat="1" applyFont="1" applyFill="1" applyBorder="1" applyAlignment="1">
      <alignment horizontal="center"/>
    </xf>
    <xf numFmtId="6" fontId="2" fillId="9" borderId="11" xfId="1" applyNumberFormat="1" applyFont="1" applyFill="1" applyBorder="1" applyAlignment="1">
      <alignment horizontal="center"/>
    </xf>
    <xf numFmtId="6" fontId="2" fillId="10" borderId="11" xfId="1" applyNumberFormat="1" applyFont="1" applyFill="1" applyBorder="1" applyAlignment="1">
      <alignment horizontal="center"/>
    </xf>
    <xf numFmtId="9" fontId="7" fillId="8" borderId="10" xfId="2" applyFont="1" applyFill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/>
    <xf numFmtId="164" fontId="5" fillId="0" borderId="9" xfId="1" applyNumberFormat="1" applyFont="1" applyBorder="1" applyAlignment="1">
      <alignment horizontal="left"/>
    </xf>
    <xf numFmtId="0" fontId="5" fillId="0" borderId="10" xfId="0" applyFont="1" applyBorder="1"/>
    <xf numFmtId="3" fontId="5" fillId="6" borderId="10" xfId="0" applyNumberFormat="1" applyFont="1" applyFill="1" applyBorder="1" applyAlignment="1">
      <alignment horizontal="center"/>
    </xf>
    <xf numFmtId="6" fontId="5" fillId="5" borderId="11" xfId="1" applyNumberFormat="1" applyFont="1" applyFill="1" applyBorder="1" applyAlignment="1">
      <alignment horizontal="center"/>
    </xf>
    <xf numFmtId="6" fontId="5" fillId="0" borderId="0" xfId="1" applyNumberFormat="1" applyFont="1" applyFill="1" applyBorder="1" applyAlignment="1">
      <alignment horizontal="center"/>
    </xf>
    <xf numFmtId="6" fontId="5" fillId="7" borderId="11" xfId="1" applyNumberFormat="1" applyFont="1" applyFill="1" applyBorder="1" applyAlignment="1">
      <alignment horizontal="center"/>
    </xf>
    <xf numFmtId="6" fontId="5" fillId="8" borderId="9" xfId="1" applyNumberFormat="1" applyFont="1" applyFill="1" applyBorder="1" applyAlignment="1">
      <alignment horizontal="center"/>
    </xf>
    <xf numFmtId="6" fontId="5" fillId="8" borderId="11" xfId="1" applyNumberFormat="1" applyFont="1" applyFill="1" applyBorder="1" applyAlignment="1">
      <alignment horizontal="center"/>
    </xf>
    <xf numFmtId="9" fontId="5" fillId="8" borderId="10" xfId="2" applyFont="1" applyFill="1" applyBorder="1" applyAlignment="1">
      <alignment horizontal="center"/>
    </xf>
    <xf numFmtId="6" fontId="5" fillId="6" borderId="9" xfId="1" applyNumberFormat="1" applyFont="1" applyFill="1" applyBorder="1" applyAlignment="1">
      <alignment horizontal="center"/>
    </xf>
    <xf numFmtId="6" fontId="5" fillId="6" borderId="11" xfId="1" applyNumberFormat="1" applyFont="1" applyFill="1" applyBorder="1" applyAlignment="1">
      <alignment horizontal="center"/>
    </xf>
    <xf numFmtId="6" fontId="5" fillId="9" borderId="11" xfId="1" applyNumberFormat="1" applyFont="1" applyFill="1" applyBorder="1" applyAlignment="1">
      <alignment horizontal="center"/>
    </xf>
    <xf numFmtId="6" fontId="5" fillId="10" borderId="11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6" fillId="0" borderId="9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9" fontId="2" fillId="6" borderId="10" xfId="2" applyFont="1" applyFill="1" applyBorder="1" applyAlignment="1">
      <alignment horizontal="center"/>
    </xf>
    <xf numFmtId="9" fontId="2" fillId="5" borderId="10" xfId="2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9" fontId="2" fillId="7" borderId="11" xfId="2" applyFont="1" applyFill="1" applyBorder="1" applyAlignment="1">
      <alignment horizontal="center"/>
    </xf>
    <xf numFmtId="9" fontId="2" fillId="8" borderId="9" xfId="2" applyFont="1" applyFill="1" applyBorder="1" applyAlignment="1">
      <alignment horizontal="center"/>
    </xf>
    <xf numFmtId="9" fontId="2" fillId="8" borderId="11" xfId="2" applyFont="1" applyFill="1" applyBorder="1" applyAlignment="1">
      <alignment horizontal="center"/>
    </xf>
    <xf numFmtId="9" fontId="2" fillId="6" borderId="9" xfId="2" applyFont="1" applyFill="1" applyBorder="1" applyAlignment="1">
      <alignment horizontal="center"/>
    </xf>
    <xf numFmtId="9" fontId="2" fillId="6" borderId="11" xfId="2" applyFont="1" applyFill="1" applyBorder="1" applyAlignment="1">
      <alignment horizontal="center"/>
    </xf>
    <xf numFmtId="9" fontId="2" fillId="9" borderId="11" xfId="2" applyFont="1" applyFill="1" applyBorder="1" applyAlignment="1">
      <alignment horizontal="center"/>
    </xf>
    <xf numFmtId="9" fontId="2" fillId="10" borderId="11" xfId="2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4" fontId="5" fillId="0" borderId="12" xfId="1" applyNumberFormat="1" applyFont="1" applyBorder="1" applyAlignment="1">
      <alignment horizontal="left"/>
    </xf>
    <xf numFmtId="0" fontId="5" fillId="0" borderId="13" xfId="0" applyFont="1" applyBorder="1"/>
    <xf numFmtId="3" fontId="5" fillId="6" borderId="13" xfId="0" applyNumberFormat="1" applyFont="1" applyFill="1" applyBorder="1" applyAlignment="1">
      <alignment horizontal="center"/>
    </xf>
    <xf numFmtId="6" fontId="5" fillId="5" borderId="14" xfId="1" applyNumberFormat="1" applyFont="1" applyFill="1" applyBorder="1" applyAlignment="1">
      <alignment horizontal="center"/>
    </xf>
    <xf numFmtId="6" fontId="5" fillId="0" borderId="15" xfId="1" applyNumberFormat="1" applyFont="1" applyFill="1" applyBorder="1" applyAlignment="1">
      <alignment horizontal="center"/>
    </xf>
    <xf numFmtId="6" fontId="5" fillId="7" borderId="14" xfId="1" applyNumberFormat="1" applyFont="1" applyFill="1" applyBorder="1" applyAlignment="1">
      <alignment horizontal="center"/>
    </xf>
    <xf numFmtId="6" fontId="5" fillId="8" borderId="12" xfId="1" applyNumberFormat="1" applyFont="1" applyFill="1" applyBorder="1" applyAlignment="1">
      <alignment horizontal="center"/>
    </xf>
    <xf numFmtId="6" fontId="5" fillId="8" borderId="14" xfId="1" applyNumberFormat="1" applyFont="1" applyFill="1" applyBorder="1" applyAlignment="1">
      <alignment horizontal="center"/>
    </xf>
    <xf numFmtId="9" fontId="5" fillId="8" borderId="13" xfId="2" applyFont="1" applyFill="1" applyBorder="1" applyAlignment="1">
      <alignment horizontal="center"/>
    </xf>
    <xf numFmtId="6" fontId="5" fillId="6" borderId="12" xfId="1" applyNumberFormat="1" applyFont="1" applyFill="1" applyBorder="1" applyAlignment="1">
      <alignment horizontal="center"/>
    </xf>
    <xf numFmtId="6" fontId="5" fillId="6" borderId="14" xfId="1" applyNumberFormat="1" applyFont="1" applyFill="1" applyBorder="1" applyAlignment="1">
      <alignment horizontal="center"/>
    </xf>
    <xf numFmtId="6" fontId="5" fillId="9" borderId="14" xfId="1" applyNumberFormat="1" applyFont="1" applyFill="1" applyBorder="1" applyAlignment="1">
      <alignment horizontal="center"/>
    </xf>
    <xf numFmtId="6" fontId="5" fillId="10" borderId="14" xfId="1" applyNumberFormat="1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6" fontId="0" fillId="0" borderId="0" xfId="0" applyNumberFormat="1"/>
    <xf numFmtId="164" fontId="5" fillId="0" borderId="0" xfId="1" applyNumberFormat="1" applyFont="1" applyBorder="1"/>
    <xf numFmtId="9" fontId="5" fillId="0" borderId="0" xfId="2" applyFont="1" applyBorder="1"/>
    <xf numFmtId="164" fontId="2" fillId="0" borderId="1" xfId="1" applyNumberFormat="1" applyFont="1" applyBorder="1"/>
    <xf numFmtId="0" fontId="5" fillId="0" borderId="3" xfId="0" applyFont="1" applyBorder="1"/>
    <xf numFmtId="164" fontId="5" fillId="6" borderId="2" xfId="1" applyNumberFormat="1" applyFont="1" applyFill="1" applyBorder="1" applyAlignment="1">
      <alignment horizontal="center"/>
    </xf>
    <xf numFmtId="6" fontId="5" fillId="5" borderId="2" xfId="1" applyNumberFormat="1" applyFont="1" applyFill="1" applyBorder="1" applyAlignment="1">
      <alignment horizontal="center"/>
    </xf>
    <xf numFmtId="6" fontId="5" fillId="0" borderId="3" xfId="1" applyNumberFormat="1" applyFont="1" applyFill="1" applyBorder="1" applyAlignment="1">
      <alignment horizontal="center"/>
    </xf>
    <xf numFmtId="6" fontId="5" fillId="7" borderId="2" xfId="1" applyNumberFormat="1" applyFont="1" applyFill="1" applyBorder="1" applyAlignment="1">
      <alignment horizontal="center"/>
    </xf>
    <xf numFmtId="6" fontId="5" fillId="8" borderId="1" xfId="1" applyNumberFormat="1" applyFont="1" applyFill="1" applyBorder="1" applyAlignment="1">
      <alignment horizontal="center"/>
    </xf>
    <xf numFmtId="6" fontId="5" fillId="8" borderId="2" xfId="1" applyNumberFormat="1" applyFont="1" applyFill="1" applyBorder="1" applyAlignment="1">
      <alignment horizontal="center"/>
    </xf>
    <xf numFmtId="9" fontId="5" fillId="8" borderId="4" xfId="2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6" fontId="2" fillId="0" borderId="0" xfId="3" applyNumberFormat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9" fontId="0" fillId="0" borderId="0" xfId="4" applyFont="1" applyAlignment="1">
      <alignment horizontal="center"/>
    </xf>
  </cellXfs>
  <cellStyles count="5">
    <cellStyle name="Comma" xfId="1" builtinId="3"/>
    <cellStyle name="Normal" xfId="0" builtinId="0"/>
    <cellStyle name="Normal 65" xfId="3" xr:uid="{049A5F27-B4B0-4AAD-A558-A22894EC4F20}"/>
    <cellStyle name="Percent" xfId="2" builtinId="5"/>
    <cellStyle name="Percent 10" xfId="4" xr:uid="{789E27B7-873A-4437-BA43-89E2E312A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STATEMENTS\2.%20May\2324%20Prescribing%20Creditor%20Calc%20May.xlsx" TargetMode="External"/><Relationship Id="rId1" Type="http://schemas.openxmlformats.org/officeDocument/2006/relationships/externalLinkPath" Target="/Finance%20&amp;%20Contracting/Financial%20Strategy%20&amp;%20Governance/Primary%20Care/Prescribing/2023-24/STATEMENTS/2.%20May/2324%20Prescribing%20Creditor%20Calc%20Ma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Reports\2.%20May\OTC%20May%2023.xlsx" TargetMode="External"/><Relationship Id="rId1" Type="http://schemas.openxmlformats.org/officeDocument/2006/relationships/externalLinkPath" Target="OTC%20May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neWorkBookProperties"/>
      <sheetName val="DIBS"/>
      <sheetName val="Profile"/>
      <sheetName val="Forecast"/>
      <sheetName val="Full Year"/>
      <sheetName val="Sheet1"/>
      <sheetName val="Ledger Reconciliation"/>
      <sheetName val="FCMS"/>
      <sheetName val="PIVOT"/>
      <sheetName val="A1. Subledger Transactions 30.3"/>
      <sheetName val="Recharges"/>
      <sheetName val="Year on Year Comparison "/>
      <sheetName val="Cum Full Year"/>
      <sheetName val="PPA April"/>
      <sheetName val="PPA May"/>
      <sheetName val="PPA June "/>
      <sheetName val="PPA July"/>
      <sheetName val="PPA Aug"/>
      <sheetName val="PPA Sept"/>
      <sheetName val="PPA Oct"/>
      <sheetName val="PPA Nov"/>
      <sheetName val="PPA Dec"/>
      <sheetName val="PPA Jan"/>
      <sheetName val="PPA Feb"/>
      <sheetName val="PPA Mar"/>
    </sheetNames>
    <sheetDataSet>
      <sheetData sheetId="0"/>
      <sheetData sheetId="1"/>
      <sheetData sheetId="2">
        <row r="1">
          <cell r="A1">
            <v>44562</v>
          </cell>
          <cell r="B1" t="str">
            <v>Month</v>
          </cell>
          <cell r="C1" t="str">
            <v>Practice Prescribing Monthly Profile</v>
          </cell>
          <cell r="D1" t="str">
            <v>Practice Prescribing Cumulative Monthly Profile</v>
          </cell>
        </row>
        <row r="2">
          <cell r="A2">
            <v>1</v>
          </cell>
          <cell r="B2">
            <v>45017</v>
          </cell>
          <cell r="C2">
            <v>8.5199999999999998E-2</v>
          </cell>
          <cell r="D2">
            <v>8.5199999999999998E-2</v>
          </cell>
        </row>
        <row r="3">
          <cell r="A3">
            <v>2</v>
          </cell>
          <cell r="B3">
            <v>45047</v>
          </cell>
          <cell r="C3">
            <v>8.1799999999999998E-2</v>
          </cell>
          <cell r="D3">
            <v>0.16700000000000001</v>
          </cell>
        </row>
        <row r="4">
          <cell r="A4">
            <v>3</v>
          </cell>
          <cell r="B4">
            <v>45078</v>
          </cell>
          <cell r="C4">
            <v>8.8099999999999998E-2</v>
          </cell>
          <cell r="D4">
            <v>0.25509999999999999</v>
          </cell>
        </row>
        <row r="5">
          <cell r="A5">
            <v>4</v>
          </cell>
          <cell r="B5">
            <v>45108</v>
          </cell>
          <cell r="C5">
            <v>8.5800000000000001E-2</v>
          </cell>
          <cell r="D5">
            <v>0.34089999999999998</v>
          </cell>
        </row>
        <row r="6">
          <cell r="A6">
            <v>5</v>
          </cell>
          <cell r="B6">
            <v>45139</v>
          </cell>
          <cell r="C6">
            <v>8.14E-2</v>
          </cell>
          <cell r="D6">
            <v>0.42230000000000001</v>
          </cell>
        </row>
        <row r="7">
          <cell r="A7">
            <v>6</v>
          </cell>
          <cell r="B7">
            <v>45170</v>
          </cell>
          <cell r="C7">
            <v>8.8099999999999998E-2</v>
          </cell>
          <cell r="D7">
            <v>0.51039999999999996</v>
          </cell>
        </row>
        <row r="8">
          <cell r="A8">
            <v>7</v>
          </cell>
          <cell r="B8">
            <v>45200</v>
          </cell>
          <cell r="C8">
            <v>8.5900000000000004E-2</v>
          </cell>
          <cell r="D8">
            <v>0.59630000000000005</v>
          </cell>
        </row>
        <row r="9">
          <cell r="A9">
            <v>8</v>
          </cell>
          <cell r="B9">
            <v>45231</v>
          </cell>
          <cell r="C9">
            <v>8.48E-2</v>
          </cell>
          <cell r="D9">
            <v>0.68110000000000004</v>
          </cell>
        </row>
        <row r="10">
          <cell r="A10">
            <v>9</v>
          </cell>
          <cell r="B10">
            <v>45261</v>
          </cell>
          <cell r="C10">
            <v>8.1699999999999995E-2</v>
          </cell>
          <cell r="D10">
            <v>0.76280000000000003</v>
          </cell>
        </row>
        <row r="11">
          <cell r="A11">
            <v>10</v>
          </cell>
          <cell r="B11">
            <v>45292</v>
          </cell>
          <cell r="C11">
            <v>7.5999999999999998E-2</v>
          </cell>
          <cell r="D11">
            <v>0.83879999999999999</v>
          </cell>
        </row>
        <row r="12">
          <cell r="A12">
            <v>11</v>
          </cell>
          <cell r="B12">
            <v>45323</v>
          </cell>
          <cell r="C12">
            <v>7.4300000000000005E-2</v>
          </cell>
          <cell r="D12">
            <v>0.91310000000000002</v>
          </cell>
        </row>
        <row r="13">
          <cell r="A13">
            <v>12</v>
          </cell>
          <cell r="B13">
            <v>45352</v>
          </cell>
          <cell r="C13">
            <v>8.6900000000000005E-2</v>
          </cell>
          <cell r="D13">
            <v>1</v>
          </cell>
        </row>
        <row r="14">
          <cell r="A14" t="str">
            <v>Total</v>
          </cell>
          <cell r="B14" t="str">
            <v>Total</v>
          </cell>
          <cell r="C14">
            <v>1</v>
          </cell>
        </row>
      </sheetData>
      <sheetData sheetId="3"/>
      <sheetData sheetId="4">
        <row r="2">
          <cell r="E2">
            <v>2</v>
          </cell>
        </row>
        <row r="5">
          <cell r="A5" t="str">
            <v xml:space="preserve"> NORTH </v>
          </cell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</row>
        <row r="6">
          <cell r="A6" t="str">
            <v>C86001</v>
          </cell>
          <cell r="B6" t="str">
            <v>GREAT NORTH MEDICAL GROUP</v>
          </cell>
          <cell r="D6">
            <v>61611.3</v>
          </cell>
          <cell r="E6">
            <v>3313465.4449896156</v>
          </cell>
          <cell r="F6">
            <v>553348.72931326588</v>
          </cell>
          <cell r="G6">
            <v>278461.099067681</v>
          </cell>
          <cell r="H6">
            <v>295222.423107051</v>
          </cell>
          <cell r="S6">
            <v>573683.52217473206</v>
          </cell>
        </row>
        <row r="7">
          <cell r="A7" t="str">
            <v>C86002</v>
          </cell>
          <cell r="B7" t="str">
            <v>THE RANSOME PRACTICE</v>
          </cell>
          <cell r="D7">
            <v>28835</v>
          </cell>
          <cell r="E7">
            <v>1510435.1172808451</v>
          </cell>
          <cell r="F7">
            <v>252242.66458590113</v>
          </cell>
          <cell r="G7">
            <v>130150.072657668</v>
          </cell>
          <cell r="H7">
            <v>133848.281240599</v>
          </cell>
          <cell r="S7">
            <v>263998.35389826703</v>
          </cell>
        </row>
        <row r="8">
          <cell r="A8" t="str">
            <v>C86016</v>
          </cell>
          <cell r="B8" t="str">
            <v>THE LAKESIDE PRACTICE</v>
          </cell>
          <cell r="D8">
            <v>33288</v>
          </cell>
          <cell r="E8">
            <v>1593468.4437388878</v>
          </cell>
          <cell r="F8">
            <v>266109.23010439426</v>
          </cell>
          <cell r="G8">
            <v>132596.01982191199</v>
          </cell>
          <cell r="H8">
            <v>140845.95977647</v>
          </cell>
          <cell r="S8">
            <v>273441.97959838202</v>
          </cell>
        </row>
        <row r="9">
          <cell r="A9" t="str">
            <v>C86023</v>
          </cell>
          <cell r="B9" t="str">
            <v>DON VALLEY HEALTHCARE</v>
          </cell>
          <cell r="D9">
            <v>47732.9</v>
          </cell>
          <cell r="E9">
            <v>2222451.6171625583</v>
          </cell>
          <cell r="F9">
            <v>371149.42006614723</v>
          </cell>
          <cell r="G9">
            <v>183115.54739296599</v>
          </cell>
          <cell r="H9">
            <v>190857.56472785</v>
          </cell>
          <cell r="S9">
            <v>373973.11212081602</v>
          </cell>
        </row>
        <row r="10">
          <cell r="A10" t="str">
            <v>C86032</v>
          </cell>
          <cell r="B10" t="str">
            <v>SCAWSBY HEALTH CENTRE PRACTICE</v>
          </cell>
          <cell r="D10">
            <v>22726.1</v>
          </cell>
          <cell r="E10">
            <v>940286.37128886895</v>
          </cell>
          <cell r="F10">
            <v>157027.82400524113</v>
          </cell>
          <cell r="G10">
            <v>75484.540122065999</v>
          </cell>
          <cell r="H10">
            <v>75159.200261813501</v>
          </cell>
          <cell r="S10">
            <v>150643.74038387951</v>
          </cell>
        </row>
        <row r="11">
          <cell r="A11" t="str">
            <v>C86038</v>
          </cell>
          <cell r="B11" t="str">
            <v>PETERSGATE MEDICAL CENTRE</v>
          </cell>
          <cell r="D11">
            <v>34039.1</v>
          </cell>
          <cell r="E11">
            <v>1661386.2745014653</v>
          </cell>
          <cell r="F11">
            <v>277451.50784174469</v>
          </cell>
          <cell r="G11">
            <v>142966.71951935501</v>
          </cell>
          <cell r="H11">
            <v>151964.86026154199</v>
          </cell>
          <cell r="S11">
            <v>294931.57978089701</v>
          </cell>
        </row>
        <row r="12">
          <cell r="A12" t="str">
            <v>C86605</v>
          </cell>
          <cell r="B12" t="str">
            <v>ASKERN MEDICAL PRACTICE</v>
          </cell>
          <cell r="D12">
            <v>28080.9</v>
          </cell>
          <cell r="E12">
            <v>1300631.261713831</v>
          </cell>
          <cell r="F12">
            <v>217205.42070620978</v>
          </cell>
          <cell r="G12">
            <v>103475.215059783</v>
          </cell>
          <cell r="H12">
            <v>111935.32797183801</v>
          </cell>
          <cell r="S12">
            <v>215410.54303162103</v>
          </cell>
        </row>
        <row r="13">
          <cell r="A13" t="str">
            <v>C86616</v>
          </cell>
          <cell r="B13" t="str">
            <v>DENABY MEDICAL PRACTICE</v>
          </cell>
          <cell r="D13">
            <v>12165.7</v>
          </cell>
          <cell r="E13">
            <v>628216.03172380035</v>
          </cell>
          <cell r="F13">
            <v>104912.07729787467</v>
          </cell>
          <cell r="G13">
            <v>52969.723766085903</v>
          </cell>
          <cell r="H13">
            <v>51691.181932388099</v>
          </cell>
          <cell r="S13">
            <v>104660.905698474</v>
          </cell>
        </row>
        <row r="14">
          <cell r="A14" t="str">
            <v>C86625</v>
          </cell>
          <cell r="B14" t="str">
            <v>CONISBROUGH MEDICAL PRACTICE</v>
          </cell>
          <cell r="D14">
            <v>5541.3</v>
          </cell>
          <cell r="E14">
            <v>277079.99160876614</v>
          </cell>
          <cell r="F14">
            <v>46272.358598663945</v>
          </cell>
          <cell r="G14">
            <v>21820.970768813098</v>
          </cell>
          <cell r="H14">
            <v>25784.188519799602</v>
          </cell>
          <cell r="S14">
            <v>47605.159288612704</v>
          </cell>
        </row>
        <row r="15">
          <cell r="A15" t="str">
            <v>C86626</v>
          </cell>
          <cell r="B15" t="str">
            <v>PARK VIEW SURGERY</v>
          </cell>
          <cell r="D15">
            <v>9681.7000000000007</v>
          </cell>
          <cell r="E15">
            <v>394563.43843425973</v>
          </cell>
          <cell r="F15">
            <v>65892.094218521379</v>
          </cell>
          <cell r="G15">
            <v>33600.450483866</v>
          </cell>
          <cell r="H15">
            <v>36155.043407843499</v>
          </cell>
          <cell r="S15">
            <v>69755.493891709499</v>
          </cell>
        </row>
        <row r="16">
          <cell r="B16" t="str">
            <v>North PCN</v>
          </cell>
          <cell r="D16">
            <v>283702</v>
          </cell>
          <cell r="E16">
            <v>13841983.9924429</v>
          </cell>
          <cell r="F16">
            <v>2311611.3267379636</v>
          </cell>
          <cell r="G16">
            <v>1154640.358660196</v>
          </cell>
          <cell r="H16">
            <v>1213464.0312071948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CENTRAL</v>
          </cell>
        </row>
        <row r="18">
          <cell r="A18" t="str">
            <v>C86006</v>
          </cell>
          <cell r="B18" t="str">
            <v>REGENT SQUARE GROUP PRACTICE</v>
          </cell>
          <cell r="D18">
            <v>37558.300000000003</v>
          </cell>
          <cell r="E18">
            <v>1878583.6863910067</v>
          </cell>
          <cell r="F18">
            <v>313723.47562729812</v>
          </cell>
          <cell r="G18">
            <v>165038.17816853899</v>
          </cell>
          <cell r="H18">
            <v>177099.28768622299</v>
          </cell>
          <cell r="S18">
            <v>342137.46585476201</v>
          </cell>
          <cell r="T18">
            <v>28413.990227463888</v>
          </cell>
        </row>
        <row r="19">
          <cell r="A19" t="str">
            <v>C86012</v>
          </cell>
          <cell r="B19" t="str">
            <v>THE OAKWOOD SURGERY</v>
          </cell>
          <cell r="D19">
            <v>23502.400000000001</v>
          </cell>
          <cell r="E19">
            <v>1100806.4180836747</v>
          </cell>
          <cell r="F19">
            <v>183834.67181997368</v>
          </cell>
          <cell r="G19">
            <v>90949.998036698598</v>
          </cell>
          <cell r="H19">
            <v>96795.856584097695</v>
          </cell>
          <cell r="S19">
            <v>187745.85462079628</v>
          </cell>
          <cell r="T19">
            <v>3911.1828008226003</v>
          </cell>
        </row>
        <row r="20">
          <cell r="A20" t="str">
            <v>C86019</v>
          </cell>
          <cell r="B20" t="str">
            <v>THE SCOTT PRACTICE</v>
          </cell>
          <cell r="D20">
            <v>55349.599999999999</v>
          </cell>
          <cell r="E20">
            <v>2650790.5209104768</v>
          </cell>
          <cell r="F20">
            <v>442682.01699204964</v>
          </cell>
          <cell r="G20">
            <v>211509.38461021401</v>
          </cell>
          <cell r="H20">
            <v>241588.18179495199</v>
          </cell>
          <cell r="S20">
            <v>453097.566405166</v>
          </cell>
          <cell r="T20">
            <v>10415.549413116358</v>
          </cell>
        </row>
        <row r="21">
          <cell r="A21" t="str">
            <v>C86020</v>
          </cell>
          <cell r="B21" t="str">
            <v>ST.JOHNS GROUP PRACTICE</v>
          </cell>
          <cell r="D21">
            <v>32593.5</v>
          </cell>
          <cell r="E21">
            <v>1574239.5601280481</v>
          </cell>
          <cell r="F21">
            <v>262898.00654138403</v>
          </cell>
          <cell r="G21">
            <v>126583.49370901199</v>
          </cell>
          <cell r="H21">
            <v>140079.16809356201</v>
          </cell>
          <cell r="S21">
            <v>266662.661802574</v>
          </cell>
          <cell r="T21">
            <v>3764.6552611899679</v>
          </cell>
        </row>
        <row r="22">
          <cell r="A22" t="str">
            <v>C86022</v>
          </cell>
          <cell r="B22" t="e">
            <v>#N/A</v>
          </cell>
          <cell r="D22">
            <v>0</v>
          </cell>
          <cell r="E22">
            <v>0</v>
          </cell>
          <cell r="F22">
            <v>0</v>
          </cell>
          <cell r="S22">
            <v>0</v>
          </cell>
          <cell r="T22">
            <v>0</v>
          </cell>
        </row>
        <row r="23">
          <cell r="A23" t="str">
            <v>C86025</v>
          </cell>
          <cell r="B23" t="str">
            <v>FRANCES STREET MEDICAL CENTRE</v>
          </cell>
          <cell r="D23">
            <v>24429</v>
          </cell>
          <cell r="E23">
            <v>1010370.7176077445</v>
          </cell>
          <cell r="F23">
            <v>168731.90984049335</v>
          </cell>
          <cell r="G23">
            <v>72702.127383892293</v>
          </cell>
          <cell r="H23">
            <v>84105.783058966903</v>
          </cell>
          <cell r="S23">
            <v>156807.9104428592</v>
          </cell>
          <cell r="T23">
            <v>-11923.99939763415</v>
          </cell>
        </row>
        <row r="24">
          <cell r="A24" t="str">
            <v>Y05167</v>
          </cell>
          <cell r="B24" t="str">
            <v>THE FLYING SCOTSMAN HEALTH CENTRE</v>
          </cell>
          <cell r="D24">
            <v>27552.400000000001</v>
          </cell>
          <cell r="E24">
            <v>881805.21149106557</v>
          </cell>
          <cell r="F24">
            <v>147261.47031900796</v>
          </cell>
          <cell r="G24">
            <v>67943.794847280005</v>
          </cell>
          <cell r="H24">
            <v>73421.230185309105</v>
          </cell>
          <cell r="S24">
            <v>141365.0250325891</v>
          </cell>
          <cell r="T24">
            <v>-5896.4452864188643</v>
          </cell>
        </row>
        <row r="25">
          <cell r="B25" t="str">
            <v>Central PCN</v>
          </cell>
          <cell r="D25">
            <v>200985.19999999998</v>
          </cell>
          <cell r="E25">
            <v>9096596.114612015</v>
          </cell>
          <cell r="F25">
            <v>1519131.5511402069</v>
          </cell>
          <cell r="G25">
            <v>734726.97675563593</v>
          </cell>
          <cell r="H25">
            <v>813089.50740311062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1547816.4841587464</v>
          </cell>
          <cell r="T25">
            <v>28684.933018539567</v>
          </cell>
        </row>
        <row r="26">
          <cell r="A26" t="str">
            <v>4 DONCASTER</v>
          </cell>
        </row>
        <row r="27">
          <cell r="A27" t="str">
            <v>C86007</v>
          </cell>
          <cell r="B27" t="str">
            <v>THE BURNS PRACTICE</v>
          </cell>
          <cell r="D27">
            <v>60787.5</v>
          </cell>
          <cell r="E27">
            <v>2702866.4183159675</v>
          </cell>
          <cell r="F27">
            <v>451378.6918587666</v>
          </cell>
          <cell r="G27">
            <v>233882.04817263299</v>
          </cell>
          <cell r="H27">
            <v>246695.99833494201</v>
          </cell>
          <cell r="S27">
            <v>480578.04650757497</v>
          </cell>
          <cell r="T27">
            <v>29199.354648808367</v>
          </cell>
        </row>
        <row r="28">
          <cell r="A28" t="str">
            <v>C86011</v>
          </cell>
          <cell r="B28" t="str">
            <v>MOUNT GROUP PRACTICE</v>
          </cell>
          <cell r="D28">
            <v>50403.199999999997</v>
          </cell>
          <cell r="E28">
            <v>2391454.7262967019</v>
          </cell>
          <cell r="F28">
            <v>399372.93929154926</v>
          </cell>
          <cell r="G28">
            <v>210991.08999630599</v>
          </cell>
          <cell r="H28">
            <v>211087.769994918</v>
          </cell>
          <cell r="S28">
            <v>422078.85999122402</v>
          </cell>
          <cell r="T28">
            <v>22705.920699674753</v>
          </cell>
        </row>
        <row r="29">
          <cell r="A29" t="str">
            <v>C86017</v>
          </cell>
          <cell r="B29" t="str">
            <v>KINGTHORNE GROUP PRACTICE</v>
          </cell>
          <cell r="D29">
            <v>46953.8</v>
          </cell>
          <cell r="E29">
            <v>2092306.6512758364</v>
          </cell>
          <cell r="F29">
            <v>349415.21076306468</v>
          </cell>
          <cell r="G29">
            <v>170857.77001732701</v>
          </cell>
          <cell r="H29">
            <v>179894.050703983</v>
          </cell>
          <cell r="S29">
            <v>350751.82072130998</v>
          </cell>
          <cell r="T29">
            <v>1336.6099582453026</v>
          </cell>
        </row>
        <row r="30">
          <cell r="A30" t="str">
            <v>C86029</v>
          </cell>
          <cell r="B30" t="str">
            <v>ST VINCENT MEDICAL CENTRE</v>
          </cell>
          <cell r="D30">
            <v>54275</v>
          </cell>
          <cell r="E30">
            <v>2565943.1424757983</v>
          </cell>
          <cell r="F30">
            <v>428512.50479345833</v>
          </cell>
          <cell r="G30">
            <v>207895.29502919299</v>
          </cell>
          <cell r="H30">
            <v>214705.187106483</v>
          </cell>
          <cell r="S30">
            <v>422600.48213567596</v>
          </cell>
          <cell r="T30">
            <v>-5912.0226577823632</v>
          </cell>
        </row>
        <row r="31">
          <cell r="B31" t="str">
            <v>4 DONCASTER PCN</v>
          </cell>
          <cell r="D31">
            <v>212419.5</v>
          </cell>
          <cell r="E31">
            <v>9752570.9383643046</v>
          </cell>
          <cell r="F31">
            <v>1628679.346706839</v>
          </cell>
          <cell r="G31">
            <v>823626.2032154589</v>
          </cell>
          <cell r="H31">
            <v>852383.00614032603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1676009.209355785</v>
          </cell>
          <cell r="T31">
            <v>47329.862648946</v>
          </cell>
        </row>
        <row r="32">
          <cell r="A32" t="str">
            <v>EAST</v>
          </cell>
        </row>
        <row r="33">
          <cell r="A33" t="str">
            <v>C86003</v>
          </cell>
          <cell r="B33" t="str">
            <v>HATFIELD HEALTH CENTRE</v>
          </cell>
          <cell r="D33">
            <v>38319.599999999999</v>
          </cell>
          <cell r="E33">
            <v>1914291.1517441189</v>
          </cell>
          <cell r="F33">
            <v>319686.62234126788</v>
          </cell>
          <cell r="G33">
            <v>162995.707691263</v>
          </cell>
          <cell r="H33">
            <v>173979.70534260999</v>
          </cell>
          <cell r="S33">
            <v>336975.41303387296</v>
          </cell>
          <cell r="T33">
            <v>17288.790692605078</v>
          </cell>
        </row>
        <row r="34">
          <cell r="A34" t="str">
            <v>C86018</v>
          </cell>
          <cell r="B34" t="str">
            <v>NORTHFIELD SURGERY</v>
          </cell>
          <cell r="D34">
            <v>38381.4</v>
          </cell>
          <cell r="E34">
            <v>1837372.3955149939</v>
          </cell>
          <cell r="F34">
            <v>306841.190051004</v>
          </cell>
          <cell r="G34">
            <v>148075.11774752999</v>
          </cell>
          <cell r="H34">
            <v>168598.09975032299</v>
          </cell>
          <cell r="S34">
            <v>316673.21749785298</v>
          </cell>
          <cell r="T34">
            <v>9832.0274468489806</v>
          </cell>
        </row>
        <row r="35">
          <cell r="A35" t="str">
            <v>C86021</v>
          </cell>
          <cell r="B35" t="str">
            <v>WHITE HOUSE FARM MEDICAL CENTRE</v>
          </cell>
          <cell r="D35">
            <v>25441.4</v>
          </cell>
          <cell r="E35">
            <v>1314577.4383698131</v>
          </cell>
          <cell r="F35">
            <v>219534.4322077588</v>
          </cell>
          <cell r="G35">
            <v>121919.012238824</v>
          </cell>
          <cell r="H35">
            <v>125754.141146489</v>
          </cell>
          <cell r="S35">
            <v>247673.15338531299</v>
          </cell>
          <cell r="T35">
            <v>28138.721177554195</v>
          </cell>
        </row>
        <row r="36">
          <cell r="A36" t="str">
            <v>C86037</v>
          </cell>
          <cell r="B36" t="str">
            <v>FIELD ROAD SURGERY</v>
          </cell>
          <cell r="D36">
            <v>37105.199999999997</v>
          </cell>
          <cell r="E36">
            <v>1735405.181695071</v>
          </cell>
          <cell r="F36">
            <v>289812.66534307686</v>
          </cell>
          <cell r="G36">
            <v>151431.863813139</v>
          </cell>
          <cell r="H36">
            <v>162301.90112091301</v>
          </cell>
          <cell r="S36">
            <v>313733.76493405201</v>
          </cell>
          <cell r="T36">
            <v>23921.099590975151</v>
          </cell>
        </row>
        <row r="37">
          <cell r="A37" t="str">
            <v>C86609</v>
          </cell>
          <cell r="B37" t="str">
            <v>ASA MEDICAL GROUP</v>
          </cell>
          <cell r="D37">
            <v>72240.7</v>
          </cell>
          <cell r="E37">
            <v>3435805.8707775502</v>
          </cell>
          <cell r="F37">
            <v>573779.58041985088</v>
          </cell>
          <cell r="G37">
            <v>287768.57381903799</v>
          </cell>
          <cell r="H37">
            <v>317339.94321922702</v>
          </cell>
          <cell r="S37">
            <v>605108.51703826501</v>
          </cell>
          <cell r="T37">
            <v>31328.936618414125</v>
          </cell>
        </row>
        <row r="38">
          <cell r="A38" t="str">
            <v>C86611</v>
          </cell>
          <cell r="B38" t="str">
            <v>DUNSVILLE MEDICAL CENTRE</v>
          </cell>
          <cell r="D38">
            <v>24649.3</v>
          </cell>
          <cell r="E38">
            <v>1238972.5706596316</v>
          </cell>
          <cell r="F38">
            <v>206908.41930015851</v>
          </cell>
          <cell r="G38">
            <v>101282.54253606001</v>
          </cell>
          <cell r="H38">
            <v>116676.56258342</v>
          </cell>
          <cell r="S38">
            <v>217959.10511947999</v>
          </cell>
          <cell r="T38">
            <v>11050.685819321487</v>
          </cell>
        </row>
        <row r="39">
          <cell r="A39" t="str">
            <v>C86614</v>
          </cell>
          <cell r="B39" t="str">
            <v>THORNE MOOR MEDICAL PRACTICE</v>
          </cell>
          <cell r="D39">
            <v>35796.5</v>
          </cell>
          <cell r="E39">
            <v>1977721.2438755969</v>
          </cell>
          <cell r="F39">
            <v>330279.44772722467</v>
          </cell>
          <cell r="G39">
            <v>168688.15814160599</v>
          </cell>
          <cell r="H39">
            <v>193002.27501696299</v>
          </cell>
          <cell r="S39">
            <v>361690.43315856898</v>
          </cell>
          <cell r="T39">
            <v>31410.985431344307</v>
          </cell>
        </row>
        <row r="40">
          <cell r="B40" t="str">
            <v>East PCN</v>
          </cell>
          <cell r="D40">
            <v>271934.09999999998</v>
          </cell>
          <cell r="E40">
            <v>13454145.852636775</v>
          </cell>
          <cell r="F40">
            <v>2246842.3573903418</v>
          </cell>
          <cell r="G40">
            <v>1142160.97598746</v>
          </cell>
          <cell r="H40">
            <v>1257652.6281799451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2399813.6041674051</v>
          </cell>
          <cell r="T40">
            <v>152971.24677706324</v>
          </cell>
        </row>
        <row r="41">
          <cell r="A41" t="str">
            <v>SOUTH</v>
          </cell>
        </row>
        <row r="42">
          <cell r="A42" t="str">
            <v>C86005</v>
          </cell>
          <cell r="B42" t="str">
            <v>MEXBOROUGH HEALTH CENTRE</v>
          </cell>
          <cell r="D42">
            <v>20058.5</v>
          </cell>
          <cell r="E42">
            <v>997163.67955474241</v>
          </cell>
          <cell r="F42">
            <v>166526.334485642</v>
          </cell>
          <cell r="G42">
            <v>80249.815116960002</v>
          </cell>
          <cell r="H42">
            <v>80854.725874793396</v>
          </cell>
          <cell r="S42">
            <v>161104.5409917534</v>
          </cell>
          <cell r="T42">
            <v>-5421.7934938886028</v>
          </cell>
        </row>
        <row r="43">
          <cell r="A43" t="str">
            <v>C86009</v>
          </cell>
          <cell r="B43" t="str">
            <v>THE MAYFLOWER MEDICAL PRACTICE</v>
          </cell>
          <cell r="D43">
            <v>31819.5</v>
          </cell>
          <cell r="E43">
            <v>1362119.3421734984</v>
          </cell>
          <cell r="F43">
            <v>227473.93014297425</v>
          </cell>
          <cell r="G43">
            <v>109105.67203025499</v>
          </cell>
          <cell r="H43">
            <v>127788.24449331401</v>
          </cell>
          <cell r="S43">
            <v>236893.916523569</v>
          </cell>
          <cell r="T43">
            <v>9419.9863805947534</v>
          </cell>
        </row>
        <row r="44">
          <cell r="A44" t="str">
            <v>C86013</v>
          </cell>
          <cell r="B44" t="str">
            <v>THE TICKHILL &amp; COLLIERY MEDICAL PRACTICE</v>
          </cell>
          <cell r="D44">
            <v>40707.800000000003</v>
          </cell>
          <cell r="E44">
            <v>1744098.6662837085</v>
          </cell>
          <cell r="F44">
            <v>291264.47726937936</v>
          </cell>
          <cell r="G44">
            <v>147910.52877795801</v>
          </cell>
          <cell r="H44">
            <v>149510.34434406599</v>
          </cell>
          <cell r="S44">
            <v>297420.873122024</v>
          </cell>
          <cell r="T44">
            <v>6156.3958526446368</v>
          </cell>
        </row>
        <row r="45">
          <cell r="A45" t="str">
            <v>C86015</v>
          </cell>
          <cell r="B45" t="str">
            <v>THE ROSSINGTON PRACTICE</v>
          </cell>
          <cell r="D45">
            <v>31222.6</v>
          </cell>
          <cell r="E45">
            <v>1477140.973291981</v>
          </cell>
          <cell r="F45">
            <v>246682.54253976085</v>
          </cell>
          <cell r="G45">
            <v>129386.312389946</v>
          </cell>
          <cell r="H45">
            <v>147772.70299413399</v>
          </cell>
          <cell r="S45">
            <v>277159.01538408</v>
          </cell>
          <cell r="T45">
            <v>30476.472844319156</v>
          </cell>
        </row>
        <row r="46">
          <cell r="A46" t="str">
            <v>C86024</v>
          </cell>
          <cell r="B46" t="str">
            <v>CONISBROUGH GROUP PRACTICE</v>
          </cell>
          <cell r="D46">
            <v>44507</v>
          </cell>
          <cell r="E46">
            <v>2239787.0659445161</v>
          </cell>
          <cell r="F46">
            <v>374044.44001273421</v>
          </cell>
          <cell r="G46">
            <v>193832.568187881</v>
          </cell>
          <cell r="H46">
            <v>206265.09071812601</v>
          </cell>
          <cell r="S46">
            <v>400097.65890600701</v>
          </cell>
          <cell r="T46">
            <v>26053.218893272802</v>
          </cell>
        </row>
        <row r="47">
          <cell r="A47" t="str">
            <v>C86026</v>
          </cell>
          <cell r="B47" t="str">
            <v>EDLINGTON HEALTH CENTRE PRACTICE</v>
          </cell>
          <cell r="D47">
            <v>17014.2</v>
          </cell>
          <cell r="E47">
            <v>867268.73873174516</v>
          </cell>
          <cell r="F47">
            <v>144833.87936820145</v>
          </cell>
          <cell r="G47">
            <v>67182.931180648899</v>
          </cell>
          <cell r="H47">
            <v>72895.237300821304</v>
          </cell>
          <cell r="S47">
            <v>140078.1684814702</v>
          </cell>
          <cell r="T47">
            <v>-4755.710886731249</v>
          </cell>
        </row>
        <row r="48">
          <cell r="A48" t="str">
            <v>C86033</v>
          </cell>
          <cell r="B48" t="str">
            <v>THE NAYAR PRACTICE</v>
          </cell>
          <cell r="D48">
            <v>17732.599999999999</v>
          </cell>
          <cell r="E48">
            <v>1053143.0650553333</v>
          </cell>
          <cell r="F48">
            <v>175874.89186424066</v>
          </cell>
          <cell r="G48">
            <v>92729.641369505494</v>
          </cell>
          <cell r="H48">
            <v>93171.194544995393</v>
          </cell>
          <cell r="S48">
            <v>185900.83591450087</v>
          </cell>
          <cell r="T48">
            <v>10025.944050260208</v>
          </cell>
        </row>
        <row r="49">
          <cell r="A49" t="str">
            <v>C86034</v>
          </cell>
          <cell r="B49" t="str">
            <v>THE NEW SURGERY</v>
          </cell>
          <cell r="D49">
            <v>27335.8</v>
          </cell>
          <cell r="E49">
            <v>1374634.5206538022</v>
          </cell>
          <cell r="F49">
            <v>229563.96494918497</v>
          </cell>
          <cell r="G49">
            <v>112527.93321961501</v>
          </cell>
          <cell r="H49">
            <v>120189.062305549</v>
          </cell>
          <cell r="S49">
            <v>232716.99552516401</v>
          </cell>
          <cell r="T49">
            <v>3153.0305759790353</v>
          </cell>
        </row>
        <row r="50">
          <cell r="A50" t="str">
            <v>C86606</v>
          </cell>
          <cell r="B50" t="str">
            <v>BARNBURGH SURGERY</v>
          </cell>
          <cell r="D50">
            <v>10029.799999999999</v>
          </cell>
          <cell r="E50">
            <v>387657.67102217505</v>
          </cell>
          <cell r="F50">
            <v>64738.83106070324</v>
          </cell>
          <cell r="G50">
            <v>29636.0775591948</v>
          </cell>
          <cell r="H50">
            <v>34741.389269694402</v>
          </cell>
          <cell r="S50">
            <v>64377.466828889199</v>
          </cell>
          <cell r="T50">
            <v>-361.36423181404098</v>
          </cell>
        </row>
        <row r="51">
          <cell r="A51" t="str">
            <v>C86621</v>
          </cell>
          <cell r="B51" t="str">
            <v>WEST END CLINIC</v>
          </cell>
          <cell r="D51">
            <v>15587.5</v>
          </cell>
          <cell r="E51">
            <v>939522.63054401055</v>
          </cell>
          <cell r="F51">
            <v>156900.27930084977</v>
          </cell>
          <cell r="G51">
            <v>78269.450388896497</v>
          </cell>
          <cell r="H51">
            <v>84364.537970303107</v>
          </cell>
          <cell r="S51">
            <v>162633.9883591996</v>
          </cell>
          <cell r="T51">
            <v>5733.7090583498357</v>
          </cell>
        </row>
        <row r="52">
          <cell r="B52" t="str">
            <v>South PCN</v>
          </cell>
          <cell r="D52">
            <v>256015.3</v>
          </cell>
          <cell r="E52">
            <v>12442536.353255512</v>
          </cell>
          <cell r="F52">
            <v>2077903.5709936707</v>
          </cell>
          <cell r="G52">
            <v>1040830.9302208606</v>
          </cell>
          <cell r="H52">
            <v>1117552.5298157968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2158383.4600366578</v>
          </cell>
          <cell r="T52">
            <v>80479.889042987023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3"/>
      <sheetName val="2022-23"/>
      <sheetName val="PIVOT 23-24"/>
      <sheetName val="2023-24"/>
    </sheetNames>
    <sheetDataSet>
      <sheetData sheetId="0">
        <row r="4">
          <cell r="E4" t="str">
            <v>02X998</v>
          </cell>
          <cell r="F4">
            <v>4.6158611413775406</v>
          </cell>
          <cell r="H4" t="str">
            <v>C86001</v>
          </cell>
          <cell r="I4">
            <v>6297.8768975412004</v>
          </cell>
        </row>
        <row r="5">
          <cell r="E5" t="str">
            <v>C86001</v>
          </cell>
          <cell r="F5">
            <v>17676.897383183346</v>
          </cell>
          <cell r="H5" t="str">
            <v>C86002</v>
          </cell>
          <cell r="I5">
            <v>5343.8783613755004</v>
          </cell>
        </row>
        <row r="6">
          <cell r="E6" t="str">
            <v>C86002</v>
          </cell>
          <cell r="F6">
            <v>10590.721200260665</v>
          </cell>
          <cell r="H6" t="str">
            <v>C86003</v>
          </cell>
          <cell r="I6">
            <v>5204.1062923248301</v>
          </cell>
        </row>
        <row r="7">
          <cell r="E7" t="str">
            <v>C86003</v>
          </cell>
          <cell r="F7">
            <v>11315.06527292118</v>
          </cell>
          <cell r="H7" t="str">
            <v>C86005</v>
          </cell>
          <cell r="I7">
            <v>1635.26777629444</v>
          </cell>
        </row>
        <row r="8">
          <cell r="E8" t="str">
            <v>C86005</v>
          </cell>
          <cell r="F8">
            <v>4798.3831710971799</v>
          </cell>
          <cell r="H8" t="str">
            <v>C86006</v>
          </cell>
          <cell r="I8">
            <v>6392.0129108871697</v>
          </cell>
        </row>
        <row r="9">
          <cell r="E9" t="str">
            <v>C86006</v>
          </cell>
          <cell r="F9">
            <v>12911.524138412004</v>
          </cell>
          <cell r="H9" t="str">
            <v>C86007</v>
          </cell>
          <cell r="I9">
            <v>4287.8780464914598</v>
          </cell>
        </row>
        <row r="10">
          <cell r="E10" t="str">
            <v>C86007</v>
          </cell>
          <cell r="F10">
            <v>12178.190629351215</v>
          </cell>
          <cell r="H10" t="str">
            <v>C86009</v>
          </cell>
          <cell r="I10">
            <v>3601.3641026329001</v>
          </cell>
        </row>
        <row r="11">
          <cell r="E11" t="str">
            <v>C86009</v>
          </cell>
          <cell r="F11">
            <v>9314.6101596276731</v>
          </cell>
          <cell r="H11" t="str">
            <v>C86011</v>
          </cell>
          <cell r="I11">
            <v>8537.6593332675802</v>
          </cell>
        </row>
        <row r="12">
          <cell r="E12" t="str">
            <v>C86011</v>
          </cell>
          <cell r="F12">
            <v>18937.997154364861</v>
          </cell>
          <cell r="H12" t="str">
            <v>C86012</v>
          </cell>
          <cell r="I12">
            <v>3622.7963624707199</v>
          </cell>
        </row>
        <row r="13">
          <cell r="E13" t="str">
            <v>C86012</v>
          </cell>
          <cell r="F13">
            <v>8076.6562615591693</v>
          </cell>
          <cell r="H13" t="str">
            <v>C86013</v>
          </cell>
          <cell r="I13">
            <v>3157.9090037605201</v>
          </cell>
        </row>
        <row r="14">
          <cell r="E14" t="str">
            <v>C86013</v>
          </cell>
          <cell r="F14">
            <v>9349.1198277352305</v>
          </cell>
          <cell r="H14" t="str">
            <v>C86015</v>
          </cell>
          <cell r="I14">
            <v>3429.8765602204899</v>
          </cell>
        </row>
        <row r="15">
          <cell r="E15" t="str">
            <v>C86015</v>
          </cell>
          <cell r="F15">
            <v>8544.4704084296536</v>
          </cell>
          <cell r="H15" t="str">
            <v>C86016</v>
          </cell>
          <cell r="I15">
            <v>2988.1505194936199</v>
          </cell>
        </row>
        <row r="16">
          <cell r="E16" t="str">
            <v>C86016</v>
          </cell>
          <cell r="F16">
            <v>8755.6304586008282</v>
          </cell>
          <cell r="H16" t="str">
            <v>C86017</v>
          </cell>
          <cell r="I16">
            <v>4343.6046537626498</v>
          </cell>
        </row>
        <row r="17">
          <cell r="E17" t="str">
            <v>C86017</v>
          </cell>
          <cell r="F17">
            <v>12956.921129080229</v>
          </cell>
          <cell r="H17" t="str">
            <v>C86018</v>
          </cell>
          <cell r="I17">
            <v>3130.1333779903498</v>
          </cell>
        </row>
        <row r="18">
          <cell r="E18" t="str">
            <v>C86018</v>
          </cell>
          <cell r="F18">
            <v>10053.849072331705</v>
          </cell>
          <cell r="H18" t="str">
            <v>C86019</v>
          </cell>
          <cell r="I18">
            <v>4686.9111274446504</v>
          </cell>
        </row>
        <row r="19">
          <cell r="E19" t="str">
            <v>C86019</v>
          </cell>
          <cell r="F19">
            <v>14231.058254537182</v>
          </cell>
          <cell r="H19" t="str">
            <v>C86020</v>
          </cell>
          <cell r="I19">
            <v>3183.53062960835</v>
          </cell>
        </row>
        <row r="20">
          <cell r="E20" t="str">
            <v>C86020</v>
          </cell>
          <cell r="F20">
            <v>9593.4148976473934</v>
          </cell>
          <cell r="H20" t="str">
            <v>C86021</v>
          </cell>
          <cell r="I20">
            <v>8158.6467002736199</v>
          </cell>
        </row>
        <row r="21">
          <cell r="E21" t="str">
            <v>C86021</v>
          </cell>
          <cell r="F21">
            <v>13373.557662044337</v>
          </cell>
          <cell r="H21" t="str">
            <v>C86023</v>
          </cell>
          <cell r="I21">
            <v>3538.9122236571998</v>
          </cell>
        </row>
        <row r="22">
          <cell r="E22" t="str">
            <v>C86023</v>
          </cell>
          <cell r="F22">
            <v>10710.427637689947</v>
          </cell>
          <cell r="H22" t="str">
            <v>C86024</v>
          </cell>
          <cell r="I22">
            <v>4687.2574636849004</v>
          </cell>
        </row>
        <row r="23">
          <cell r="E23" t="str">
            <v>C86024</v>
          </cell>
          <cell r="F23">
            <v>13916.53682842719</v>
          </cell>
          <cell r="H23" t="str">
            <v>C86025</v>
          </cell>
          <cell r="I23">
            <v>1396.2989287954799</v>
          </cell>
        </row>
        <row r="24">
          <cell r="E24" t="str">
            <v>C86025</v>
          </cell>
          <cell r="F24">
            <v>4744.6775741763777</v>
          </cell>
          <cell r="H24" t="str">
            <v>C86026</v>
          </cell>
          <cell r="I24">
            <v>1292.94355815015</v>
          </cell>
        </row>
        <row r="25">
          <cell r="E25" t="str">
            <v>C86026</v>
          </cell>
          <cell r="F25">
            <v>3671.7513177390624</v>
          </cell>
          <cell r="H25" t="str">
            <v>C86029</v>
          </cell>
          <cell r="I25">
            <v>4852.4206509286696</v>
          </cell>
        </row>
        <row r="26">
          <cell r="E26" t="str">
            <v>C86029</v>
          </cell>
          <cell r="F26">
            <v>12681.842260655174</v>
          </cell>
          <cell r="H26" t="str">
            <v>C86032</v>
          </cell>
          <cell r="I26">
            <v>3093.4884776314998</v>
          </cell>
        </row>
        <row r="27">
          <cell r="E27" t="str">
            <v>C86032</v>
          </cell>
          <cell r="F27">
            <v>5743.0904950834956</v>
          </cell>
          <cell r="H27" t="str">
            <v>C86033</v>
          </cell>
          <cell r="I27">
            <v>1573.6807636097899</v>
          </cell>
        </row>
        <row r="28">
          <cell r="E28" t="str">
            <v>C86033</v>
          </cell>
          <cell r="F28">
            <v>4736.7758555992514</v>
          </cell>
          <cell r="H28" t="str">
            <v>C86034</v>
          </cell>
          <cell r="I28">
            <v>2026.6278307760799</v>
          </cell>
        </row>
        <row r="29">
          <cell r="E29" t="str">
            <v>C86034</v>
          </cell>
          <cell r="F29">
            <v>7236.9544748109438</v>
          </cell>
          <cell r="H29" t="str">
            <v>C86037</v>
          </cell>
          <cell r="I29">
            <v>3139.03067582727</v>
          </cell>
        </row>
        <row r="30">
          <cell r="E30" t="str">
            <v>C86037</v>
          </cell>
          <cell r="F30">
            <v>9262.7546724860931</v>
          </cell>
          <cell r="H30" t="str">
            <v>C86038</v>
          </cell>
          <cell r="I30">
            <v>4854.64127162963</v>
          </cell>
        </row>
        <row r="31">
          <cell r="E31" t="str">
            <v>C86038</v>
          </cell>
          <cell r="F31">
            <v>9933.226519939215</v>
          </cell>
          <cell r="H31" t="str">
            <v>C86605</v>
          </cell>
          <cell r="I31">
            <v>2189.9171306675198</v>
          </cell>
        </row>
        <row r="32">
          <cell r="E32" t="str">
            <v>C86605</v>
          </cell>
          <cell r="F32">
            <v>6455.6371582542861</v>
          </cell>
          <cell r="H32" t="str">
            <v>C86606</v>
          </cell>
          <cell r="I32">
            <v>273.298905546095</v>
          </cell>
        </row>
        <row r="33">
          <cell r="E33" t="str">
            <v>C86606</v>
          </cell>
          <cell r="F33">
            <v>1293.5662456763514</v>
          </cell>
          <cell r="H33" t="str">
            <v>C86609</v>
          </cell>
          <cell r="I33">
            <v>9097.3138692503599</v>
          </cell>
        </row>
        <row r="34">
          <cell r="E34" t="str">
            <v>C86609</v>
          </cell>
          <cell r="F34">
            <v>20858.160899047485</v>
          </cell>
          <cell r="H34" t="str">
            <v>C86611</v>
          </cell>
          <cell r="I34">
            <v>2562.9562968568698</v>
          </cell>
        </row>
        <row r="35">
          <cell r="E35" t="str">
            <v>C86611</v>
          </cell>
          <cell r="F35">
            <v>7719.9814840850759</v>
          </cell>
          <cell r="H35" t="str">
            <v>C86614</v>
          </cell>
          <cell r="I35">
            <v>4311.7421283621097</v>
          </cell>
        </row>
        <row r="36">
          <cell r="E36" t="str">
            <v>C86614</v>
          </cell>
          <cell r="F36">
            <v>12922.876020712085</v>
          </cell>
          <cell r="H36" t="str">
            <v>C86616</v>
          </cell>
          <cell r="I36">
            <v>2107.9949890749399</v>
          </cell>
        </row>
        <row r="37">
          <cell r="E37" t="str">
            <v>C86616</v>
          </cell>
          <cell r="F37">
            <v>4199.6245550017939</v>
          </cell>
          <cell r="H37" t="str">
            <v>C86621</v>
          </cell>
          <cell r="I37">
            <v>1770.9432843801001</v>
          </cell>
        </row>
        <row r="38">
          <cell r="E38" t="str">
            <v>C86621</v>
          </cell>
          <cell r="F38">
            <v>4071.2660663445413</v>
          </cell>
          <cell r="H38" t="str">
            <v>C86625</v>
          </cell>
          <cell r="I38">
            <v>450.686117674032</v>
          </cell>
        </row>
        <row r="39">
          <cell r="E39" t="str">
            <v>C86625</v>
          </cell>
          <cell r="F39">
            <v>1492.3721498695793</v>
          </cell>
          <cell r="H39" t="str">
            <v>C86626</v>
          </cell>
          <cell r="I39">
            <v>1350.3631740646599</v>
          </cell>
        </row>
        <row r="40">
          <cell r="E40" t="str">
            <v>C86626</v>
          </cell>
          <cell r="F40">
            <v>3109.9224970611176</v>
          </cell>
          <cell r="H40" t="str">
            <v>Y05141</v>
          </cell>
          <cell r="I40">
            <v>3.2778511444555298</v>
          </cell>
        </row>
        <row r="41">
          <cell r="E41" t="str">
            <v>Y02482</v>
          </cell>
          <cell r="F41">
            <v>7.2751972693943205</v>
          </cell>
          <cell r="H41" t="str">
            <v>Y05142</v>
          </cell>
          <cell r="I41">
            <v>9.6469533289621605</v>
          </cell>
        </row>
        <row r="42">
          <cell r="E42" t="str">
            <v>Y04018</v>
          </cell>
          <cell r="F42">
            <v>103.30177228197876</v>
          </cell>
          <cell r="H42" t="str">
            <v>Y05167</v>
          </cell>
          <cell r="I42">
            <v>1707.170187449</v>
          </cell>
        </row>
        <row r="43">
          <cell r="E43" t="str">
            <v>Y05141</v>
          </cell>
          <cell r="F43">
            <v>1014.3491977671619</v>
          </cell>
          <cell r="H43" t="str">
            <v>Y06240</v>
          </cell>
          <cell r="I43">
            <v>8.4745499021146404</v>
          </cell>
        </row>
        <row r="44">
          <cell r="E44" t="str">
            <v>Y05142</v>
          </cell>
          <cell r="F44">
            <v>834.46146964635386</v>
          </cell>
          <cell r="H44" t="str">
            <v>Y06966</v>
          </cell>
          <cell r="I44">
            <v>2.1299674064360401</v>
          </cell>
        </row>
        <row r="45">
          <cell r="E45" t="str">
            <v>Y05167</v>
          </cell>
          <cell r="F45">
            <v>4455.5851567710733</v>
          </cell>
        </row>
        <row r="46">
          <cell r="E46" t="str">
            <v>Y06240</v>
          </cell>
          <cell r="F46">
            <v>241.73008377754914</v>
          </cell>
        </row>
        <row r="47">
          <cell r="E47" t="str">
            <v>Y06241</v>
          </cell>
          <cell r="F47">
            <v>20.508789554430599</v>
          </cell>
        </row>
        <row r="48">
          <cell r="E48" t="str">
            <v>Y06242</v>
          </cell>
          <cell r="F48">
            <v>9.1647707678296264</v>
          </cell>
        </row>
        <row r="49">
          <cell r="E49" t="str">
            <v>Y06243</v>
          </cell>
          <cell r="F49">
            <v>72.6711534820911</v>
          </cell>
        </row>
        <row r="50">
          <cell r="E50" t="str">
            <v>Y06259</v>
          </cell>
          <cell r="F50">
            <v>32.887212330310888</v>
          </cell>
        </row>
        <row r="51">
          <cell r="E51" t="str">
            <v>Y06261</v>
          </cell>
          <cell r="F51">
            <v>41.782566735739778</v>
          </cell>
        </row>
        <row r="52">
          <cell r="E52" t="str">
            <v>Y06841</v>
          </cell>
          <cell r="F52">
            <v>2.1699913396578401</v>
          </cell>
        </row>
        <row r="53">
          <cell r="E53" t="str">
            <v>Y06966</v>
          </cell>
          <cell r="F53">
            <v>3.3227463227627698</v>
          </cell>
        </row>
        <row r="54">
          <cell r="E54" t="str">
            <v>Y07237</v>
          </cell>
          <cell r="F54">
            <v>2.8762607387581802</v>
          </cell>
        </row>
        <row r="55">
          <cell r="E55" t="str">
            <v>Y07239</v>
          </cell>
          <cell r="F55">
            <v>1.8568764083156299</v>
          </cell>
        </row>
        <row r="56">
          <cell r="E56" t="str">
            <v>Y07240</v>
          </cell>
          <cell r="F56">
            <v>4.5401394538061899</v>
          </cell>
        </row>
        <row r="57">
          <cell r="E57" t="str">
            <v>Y07244</v>
          </cell>
          <cell r="F57">
            <v>8.5950515325567309</v>
          </cell>
        </row>
        <row r="58">
          <cell r="E58" t="str">
            <v>Y07317</v>
          </cell>
          <cell r="F58">
            <v>97.985624125874608</v>
          </cell>
        </row>
      </sheetData>
      <sheetData sheetId="1"/>
      <sheetData sheetId="2">
        <row r="3">
          <cell r="E3" t="str">
            <v xml:space="preserve">Total </v>
          </cell>
          <cell r="F3" t="str">
            <v>Vitamins and minerals</v>
          </cell>
        </row>
        <row r="4">
          <cell r="D4" t="str">
            <v>02X998</v>
          </cell>
          <cell r="E4">
            <v>38.834971202170749</v>
          </cell>
          <cell r="F4">
            <v>20.243293530082699</v>
          </cell>
        </row>
        <row r="5">
          <cell r="D5" t="str">
            <v>C86001</v>
          </cell>
          <cell r="E5">
            <v>114785.33209878279</v>
          </cell>
          <cell r="F5">
            <v>45775.228332943101</v>
          </cell>
        </row>
        <row r="6">
          <cell r="D6" t="str">
            <v>C86002</v>
          </cell>
          <cell r="E6">
            <v>61929.979006715475</v>
          </cell>
          <cell r="F6">
            <v>31664.421201287601</v>
          </cell>
        </row>
        <row r="7">
          <cell r="D7" t="str">
            <v>C86003</v>
          </cell>
          <cell r="E7">
            <v>67903.139216264914</v>
          </cell>
          <cell r="F7">
            <v>32377.822646814599</v>
          </cell>
        </row>
        <row r="8">
          <cell r="D8" t="str">
            <v>C86005</v>
          </cell>
          <cell r="E8">
            <v>32899.303344381369</v>
          </cell>
          <cell r="F8">
            <v>14298.253943043301</v>
          </cell>
        </row>
        <row r="9">
          <cell r="D9" t="str">
            <v>C86006</v>
          </cell>
          <cell r="E9">
            <v>84495.117554818135</v>
          </cell>
          <cell r="F9">
            <v>45991.318822164802</v>
          </cell>
        </row>
        <row r="10">
          <cell r="D10" t="str">
            <v>C86007</v>
          </cell>
          <cell r="E10">
            <v>74112.206534996294</v>
          </cell>
          <cell r="F10">
            <v>28266.006145790601</v>
          </cell>
        </row>
        <row r="11">
          <cell r="D11" t="str">
            <v>C86009</v>
          </cell>
          <cell r="E11">
            <v>55153.157829172633</v>
          </cell>
          <cell r="F11">
            <v>24146.047187674201</v>
          </cell>
        </row>
        <row r="12">
          <cell r="D12" t="str">
            <v>C86011</v>
          </cell>
          <cell r="E12">
            <v>103415.51707782377</v>
          </cell>
          <cell r="F12">
            <v>42605.559555715401</v>
          </cell>
        </row>
        <row r="13">
          <cell r="D13" t="str">
            <v>C86012</v>
          </cell>
          <cell r="E13">
            <v>49445.212900823644</v>
          </cell>
          <cell r="F13">
            <v>22698.311931171102</v>
          </cell>
        </row>
        <row r="14">
          <cell r="D14" t="str">
            <v>C86013</v>
          </cell>
          <cell r="E14">
            <v>58233.224560335992</v>
          </cell>
          <cell r="F14">
            <v>20359.425982330002</v>
          </cell>
        </row>
        <row r="15">
          <cell r="D15" t="str">
            <v>C86015</v>
          </cell>
          <cell r="E15">
            <v>48466.372931721577</v>
          </cell>
          <cell r="F15">
            <v>22519.505540424601</v>
          </cell>
        </row>
        <row r="16">
          <cell r="D16" t="str">
            <v>C86016</v>
          </cell>
          <cell r="E16">
            <v>52605.805785096774</v>
          </cell>
          <cell r="F16">
            <v>19222.1319266635</v>
          </cell>
        </row>
        <row r="17">
          <cell r="D17" t="str">
            <v>C86017</v>
          </cell>
          <cell r="E17">
            <v>71873.067183798499</v>
          </cell>
          <cell r="F17">
            <v>21314.185302628299</v>
          </cell>
        </row>
        <row r="18">
          <cell r="D18" t="str">
            <v>C86018</v>
          </cell>
          <cell r="E18">
            <v>54175.455789740539</v>
          </cell>
          <cell r="F18">
            <v>17482.026745559899</v>
          </cell>
        </row>
        <row r="19">
          <cell r="D19" t="str">
            <v>C86019</v>
          </cell>
          <cell r="E19">
            <v>86973.735551472477</v>
          </cell>
          <cell r="F19">
            <v>31394.5742818461</v>
          </cell>
        </row>
        <row r="20">
          <cell r="D20" t="str">
            <v>C86020</v>
          </cell>
          <cell r="E20">
            <v>59172.012623665454</v>
          </cell>
          <cell r="F20">
            <v>21280.698241868398</v>
          </cell>
        </row>
        <row r="21">
          <cell r="D21" t="str">
            <v>C86021</v>
          </cell>
          <cell r="E21">
            <v>77946.476165336921</v>
          </cell>
          <cell r="F21">
            <v>48342.412721523498</v>
          </cell>
        </row>
        <row r="22">
          <cell r="D22" t="str">
            <v>C86023</v>
          </cell>
          <cell r="E22">
            <v>61742.696032655353</v>
          </cell>
          <cell r="F22">
            <v>20363.559551790098</v>
          </cell>
        </row>
        <row r="23">
          <cell r="D23" t="str">
            <v>C86024</v>
          </cell>
          <cell r="E23">
            <v>80414.251787465764</v>
          </cell>
          <cell r="F23">
            <v>29215.603689412499</v>
          </cell>
        </row>
        <row r="24">
          <cell r="D24" t="str">
            <v>C86025</v>
          </cell>
          <cell r="E24">
            <v>27431.78058293966</v>
          </cell>
          <cell r="F24">
            <v>7711.4850307957604</v>
          </cell>
        </row>
        <row r="25">
          <cell r="D25" t="str">
            <v>C86026</v>
          </cell>
          <cell r="E25">
            <v>22699.032390094275</v>
          </cell>
          <cell r="F25">
            <v>7924.0206224355898</v>
          </cell>
        </row>
        <row r="26">
          <cell r="D26" t="str">
            <v>C86029</v>
          </cell>
          <cell r="E26">
            <v>80334.09897566773</v>
          </cell>
          <cell r="F26">
            <v>31658.641482294101</v>
          </cell>
        </row>
        <row r="27">
          <cell r="D27" t="str">
            <v>C86032</v>
          </cell>
          <cell r="E27">
            <v>35200.844233329764</v>
          </cell>
          <cell r="F27">
            <v>19711.0687421154</v>
          </cell>
        </row>
        <row r="28">
          <cell r="D28" t="str">
            <v>C86033</v>
          </cell>
          <cell r="E28">
            <v>32033.035650291131</v>
          </cell>
          <cell r="F28">
            <v>14525.4483703064</v>
          </cell>
        </row>
        <row r="29">
          <cell r="D29" t="str">
            <v>C86034</v>
          </cell>
          <cell r="E29">
            <v>45459.207678437851</v>
          </cell>
          <cell r="F29">
            <v>13093.6097933</v>
          </cell>
        </row>
        <row r="30">
          <cell r="D30" t="str">
            <v>C86037</v>
          </cell>
          <cell r="E30">
            <v>54440.454959499031</v>
          </cell>
          <cell r="F30">
            <v>18965.529527645602</v>
          </cell>
        </row>
        <row r="31">
          <cell r="D31" t="str">
            <v>C86038</v>
          </cell>
          <cell r="E31">
            <v>66716.089434324895</v>
          </cell>
          <cell r="F31">
            <v>35503.952852238399</v>
          </cell>
        </row>
        <row r="32">
          <cell r="D32" t="str">
            <v>C86605</v>
          </cell>
          <cell r="E32">
            <v>41588.26470330116</v>
          </cell>
          <cell r="F32">
            <v>15371.045993482499</v>
          </cell>
        </row>
        <row r="33">
          <cell r="D33" t="str">
            <v>C86606</v>
          </cell>
          <cell r="E33">
            <v>8068.3905182236049</v>
          </cell>
          <cell r="F33">
            <v>2355.5299356117198</v>
          </cell>
        </row>
        <row r="34">
          <cell r="D34" t="str">
            <v>C86609</v>
          </cell>
          <cell r="E34">
            <v>123222.73164358991</v>
          </cell>
          <cell r="F34">
            <v>53716.766292171102</v>
          </cell>
        </row>
        <row r="35">
          <cell r="D35" t="str">
            <v>C86611</v>
          </cell>
          <cell r="E35">
            <v>47734.12825644252</v>
          </cell>
          <cell r="F35">
            <v>18698.817938144301</v>
          </cell>
        </row>
        <row r="36">
          <cell r="D36" t="str">
            <v>C86614</v>
          </cell>
          <cell r="E36">
            <v>72996.002020715678</v>
          </cell>
          <cell r="F36">
            <v>25484.5382336197</v>
          </cell>
        </row>
        <row r="37">
          <cell r="D37" t="str">
            <v>C86616</v>
          </cell>
          <cell r="E37">
            <v>23905.434000344005</v>
          </cell>
          <cell r="F37">
            <v>11070.862888362601</v>
          </cell>
        </row>
        <row r="38">
          <cell r="D38" t="str">
            <v>C86621</v>
          </cell>
          <cell r="E38">
            <v>27471.019365790497</v>
          </cell>
          <cell r="F38">
            <v>12375.4556371418</v>
          </cell>
        </row>
        <row r="39">
          <cell r="D39" t="str">
            <v>C86625</v>
          </cell>
          <cell r="E39">
            <v>7560.4705291086111</v>
          </cell>
          <cell r="F39">
            <v>2612.8021591628399</v>
          </cell>
        </row>
        <row r="40">
          <cell r="D40" t="str">
            <v>C86626</v>
          </cell>
          <cell r="E40">
            <v>16634.287506166871</v>
          </cell>
          <cell r="F40">
            <v>5642.67468602179</v>
          </cell>
        </row>
        <row r="41">
          <cell r="D41" t="str">
            <v xml:space="preserve">pr-22 </v>
          </cell>
          <cell r="E41">
            <v>41.965278851798381</v>
          </cell>
          <cell r="F41">
            <v>12.594926019963999</v>
          </cell>
        </row>
        <row r="42">
          <cell r="D42" t="str">
            <v>Y00384</v>
          </cell>
          <cell r="E42">
            <v>67.963582940686905</v>
          </cell>
          <cell r="F42">
            <v>40.844267086817098</v>
          </cell>
        </row>
        <row r="43">
          <cell r="D43" t="str">
            <v>Y00610</v>
          </cell>
          <cell r="E43">
            <v>8.67634589504903</v>
          </cell>
        </row>
        <row r="44">
          <cell r="D44" t="str">
            <v>Y02482</v>
          </cell>
          <cell r="E44">
            <v>38.07919024035079</v>
          </cell>
        </row>
        <row r="45">
          <cell r="D45" t="str">
            <v>Y04018</v>
          </cell>
          <cell r="E45">
            <v>587.67510529121137</v>
          </cell>
          <cell r="F45">
            <v>37.668867144319002</v>
          </cell>
        </row>
        <row r="46">
          <cell r="D46" t="str">
            <v>Y05141</v>
          </cell>
          <cell r="E46">
            <v>4833.1246957601006</v>
          </cell>
          <cell r="F46">
            <v>23.890114483907201</v>
          </cell>
        </row>
        <row r="47">
          <cell r="D47" t="str">
            <v>Y05142</v>
          </cell>
          <cell r="E47">
            <v>3002.7697719454845</v>
          </cell>
          <cell r="F47">
            <v>1.0856724770602999</v>
          </cell>
        </row>
        <row r="48">
          <cell r="D48" t="str">
            <v>Y05167</v>
          </cell>
          <cell r="E48">
            <v>29782.179235729418</v>
          </cell>
          <cell r="F48">
            <v>12420.224732632199</v>
          </cell>
        </row>
        <row r="49">
          <cell r="D49" t="str">
            <v>Y06240</v>
          </cell>
          <cell r="E49">
            <v>1033.3178681874338</v>
          </cell>
        </row>
        <row r="50">
          <cell r="D50" t="str">
            <v>Y06241</v>
          </cell>
          <cell r="E50">
            <v>1.9033672059522999</v>
          </cell>
        </row>
        <row r="51">
          <cell r="D51" t="str">
            <v>Y06242</v>
          </cell>
          <cell r="E51">
            <v>0.65559553734158404</v>
          </cell>
        </row>
        <row r="52">
          <cell r="D52" t="str">
            <v>Y06243</v>
          </cell>
          <cell r="E52">
            <v>71.821993409756203</v>
          </cell>
        </row>
        <row r="53">
          <cell r="D53" t="str">
            <v>Y06259</v>
          </cell>
          <cell r="E53">
            <v>333.91342592991111</v>
          </cell>
          <cell r="F53">
            <v>21.549914162236298</v>
          </cell>
        </row>
        <row r="54">
          <cell r="D54" t="str">
            <v>Y06841</v>
          </cell>
          <cell r="E54">
            <v>30.021193016915792</v>
          </cell>
        </row>
        <row r="55">
          <cell r="D55" t="str">
            <v>Y06846</v>
          </cell>
          <cell r="E55">
            <v>13.160872123094377</v>
          </cell>
          <cell r="F55">
            <v>12.2378591924669</v>
          </cell>
        </row>
        <row r="56">
          <cell r="D56" t="str">
            <v>Y06864</v>
          </cell>
          <cell r="E56">
            <v>10.76489602985577</v>
          </cell>
          <cell r="F56">
            <v>2.9282657150986999</v>
          </cell>
        </row>
        <row r="57">
          <cell r="D57" t="str">
            <v>Y06966</v>
          </cell>
          <cell r="E57">
            <v>65.944236168035474</v>
          </cell>
          <cell r="F57">
            <v>17.9400621020568</v>
          </cell>
        </row>
        <row r="58">
          <cell r="D58" t="str">
            <v>Y07238</v>
          </cell>
          <cell r="E58">
            <v>10.34792711115816</v>
          </cell>
        </row>
        <row r="59">
          <cell r="D59" t="str">
            <v>Y07239</v>
          </cell>
          <cell r="E59">
            <v>4.5651172166392096</v>
          </cell>
        </row>
        <row r="60">
          <cell r="D60" t="str">
            <v>Y07243</v>
          </cell>
          <cell r="E60">
            <v>3.93305023130248</v>
          </cell>
        </row>
        <row r="61">
          <cell r="D61" t="str">
            <v>Y07244</v>
          </cell>
          <cell r="E61">
            <v>31.110863487652132</v>
          </cell>
        </row>
        <row r="62">
          <cell r="D62" t="str">
            <v>Y07317</v>
          </cell>
          <cell r="E62">
            <v>256.50213772431607</v>
          </cell>
        </row>
        <row r="63">
          <cell r="D63" t="str">
            <v>Y07662</v>
          </cell>
          <cell r="E63">
            <v>0.69426097918528595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63EE-DE88-4A75-9510-DFEDC7083F44}">
  <dimension ref="A1:AF142"/>
  <sheetViews>
    <sheetView tabSelected="1" workbookViewId="0">
      <selection activeCell="B58" sqref="B58"/>
    </sheetView>
  </sheetViews>
  <sheetFormatPr defaultColWidth="8.7109375" defaultRowHeight="15" outlineLevelRow="1" x14ac:dyDescent="0.25"/>
  <cols>
    <col min="1" max="1" width="15.28515625" style="108" bestFit="1" customWidth="1"/>
    <col min="2" max="2" width="43.85546875" style="108" bestFit="1" customWidth="1"/>
    <col min="3" max="3" width="11.140625" style="109" bestFit="1" customWidth="1"/>
    <col min="4" max="4" width="12.7109375" style="107" bestFit="1" customWidth="1"/>
    <col min="5" max="5" width="11.5703125" style="107" bestFit="1" customWidth="1"/>
    <col min="6" max="7" width="10.140625" style="107" bestFit="1" customWidth="1"/>
    <col min="8" max="8" width="5.42578125" style="107" bestFit="1" customWidth="1"/>
    <col min="9" max="9" width="4.7109375" style="107" bestFit="1" customWidth="1"/>
    <col min="10" max="10" width="7.140625" style="107" bestFit="1" customWidth="1"/>
    <col min="11" max="11" width="11" style="107" bestFit="1" customWidth="1"/>
    <col min="12" max="12" width="8.140625" style="107" bestFit="1" customWidth="1"/>
    <col min="13" max="14" width="10.28515625" style="107" bestFit="1" customWidth="1"/>
    <col min="15" max="15" width="8.28515625" style="107" bestFit="1" customWidth="1"/>
    <col min="16" max="16" width="9.140625" style="107" bestFit="1" customWidth="1"/>
    <col min="17" max="17" width="6.5703125" style="107" bestFit="1" customWidth="1"/>
    <col min="18" max="18" width="11.140625" style="107" bestFit="1" customWidth="1"/>
    <col min="19" max="19" width="9.140625" style="107" bestFit="1" customWidth="1"/>
    <col min="20" max="20" width="11.140625" style="107" bestFit="1" customWidth="1"/>
    <col min="21" max="21" width="10.140625" style="107" bestFit="1" customWidth="1"/>
    <col min="22" max="22" width="9.140625" style="110" bestFit="1" customWidth="1"/>
    <col min="23" max="23" width="8.5703125" style="108" bestFit="1" customWidth="1"/>
    <col min="24" max="25" width="6.28515625" style="108" bestFit="1" customWidth="1"/>
    <col min="26" max="26" width="10.140625" style="108" bestFit="1" customWidth="1"/>
    <col min="27" max="27" width="14" style="108" bestFit="1" customWidth="1"/>
    <col min="28" max="28" width="12" style="108" bestFit="1" customWidth="1"/>
    <col min="29" max="29" width="14" style="108" bestFit="1" customWidth="1"/>
    <col min="30" max="32" width="9" style="108" bestFit="1" customWidth="1"/>
    <col min="33" max="16384" width="8.7109375" style="108"/>
  </cols>
  <sheetData>
    <row r="1" spans="1:32" customFormat="1" ht="15.75" thickBot="1" x14ac:dyDescent="0.3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32" s="4" customFormat="1" ht="16.5" thickBot="1" x14ac:dyDescent="0.3">
      <c r="B2" s="5" t="s">
        <v>0</v>
      </c>
      <c r="C2" s="6"/>
      <c r="D2" s="7">
        <f>'[1]Full Year'!E2</f>
        <v>2</v>
      </c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</v>
      </c>
      <c r="R2" s="8"/>
      <c r="S2" s="9"/>
      <c r="T2" s="9"/>
      <c r="U2" s="9"/>
      <c r="V2" s="10"/>
    </row>
    <row r="3" spans="1:32" s="4" customFormat="1" ht="15.75" thickBot="1" x14ac:dyDescent="0.3">
      <c r="A3" s="11"/>
      <c r="B3" s="12"/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10"/>
      <c r="W3" s="13" t="s">
        <v>2</v>
      </c>
      <c r="X3" s="13"/>
      <c r="Y3" s="13"/>
    </row>
    <row r="4" spans="1:32" s="20" customFormat="1" ht="26.25" thickBot="1" x14ac:dyDescent="0.3">
      <c r="A4" s="14" t="s">
        <v>3</v>
      </c>
      <c r="B4" s="15" t="s">
        <v>4</v>
      </c>
      <c r="C4" s="14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6" t="s">
        <v>20</v>
      </c>
      <c r="S4" s="16" t="s">
        <v>21</v>
      </c>
      <c r="T4" s="18" t="s">
        <v>22</v>
      </c>
      <c r="U4" s="16" t="s">
        <v>23</v>
      </c>
      <c r="V4" s="19" t="s">
        <v>24</v>
      </c>
      <c r="W4" s="18" t="s">
        <v>25</v>
      </c>
      <c r="X4" s="16" t="s">
        <v>26</v>
      </c>
      <c r="Y4" s="19" t="s">
        <v>27</v>
      </c>
      <c r="Z4" s="19" t="s">
        <v>28</v>
      </c>
      <c r="AA4" s="19" t="s">
        <v>29</v>
      </c>
      <c r="AB4" s="19" t="s">
        <v>30</v>
      </c>
      <c r="AC4" s="19" t="s">
        <v>31</v>
      </c>
    </row>
    <row r="5" spans="1:32" s="4" customFormat="1" x14ac:dyDescent="0.25">
      <c r="A5" s="21" t="str">
        <f>'[1]Full Year'!A5</f>
        <v xml:space="preserve"> NORTH </v>
      </c>
      <c r="B5" s="22"/>
      <c r="C5" s="23"/>
      <c r="D5" s="24"/>
      <c r="E5" s="24"/>
      <c r="F5" s="25">
        <f>'[1]Full Year'!G5</f>
        <v>1</v>
      </c>
      <c r="G5" s="25">
        <f>'[1]Full Year'!H5</f>
        <v>2</v>
      </c>
      <c r="H5" s="25">
        <f>'[1]Full Year'!I5</f>
        <v>3</v>
      </c>
      <c r="I5" s="25">
        <f>'[1]Full Year'!J5</f>
        <v>4</v>
      </c>
      <c r="J5" s="25">
        <f>'[1]Full Year'!K5</f>
        <v>5</v>
      </c>
      <c r="K5" s="25">
        <f>'[1]Full Year'!L5</f>
        <v>6</v>
      </c>
      <c r="L5" s="25">
        <f>'[1]Full Year'!M5</f>
        <v>7</v>
      </c>
      <c r="M5" s="25">
        <f>'[1]Full Year'!N5</f>
        <v>8</v>
      </c>
      <c r="N5" s="25">
        <f>'[1]Full Year'!O5</f>
        <v>9</v>
      </c>
      <c r="O5" s="25">
        <f>'[1]Full Year'!P5</f>
        <v>10</v>
      </c>
      <c r="P5" s="25">
        <f>'[1]Full Year'!Q5</f>
        <v>11</v>
      </c>
      <c r="Q5" s="25">
        <f>'[1]Full Year'!R5</f>
        <v>12</v>
      </c>
      <c r="R5" s="26"/>
      <c r="S5" s="27"/>
      <c r="T5" s="28"/>
      <c r="U5" s="29"/>
      <c r="V5" s="30"/>
      <c r="W5" s="31"/>
      <c r="X5" s="32"/>
      <c r="Y5" s="33"/>
      <c r="Z5" s="34"/>
      <c r="AA5" s="34"/>
      <c r="AB5" s="35"/>
      <c r="AC5" s="35"/>
    </row>
    <row r="6" spans="1:32" s="4" customFormat="1" hidden="1" outlineLevel="1" x14ac:dyDescent="0.25">
      <c r="A6" s="36" t="str">
        <f>'[1]Full Year'!A6</f>
        <v>C86001</v>
      </c>
      <c r="B6" s="37" t="str">
        <f>'[1]Full Year'!B6</f>
        <v>GREAT NORTH MEDICAL GROUP</v>
      </c>
      <c r="C6" s="38">
        <f>'[1]Full Year'!D6</f>
        <v>61611.3</v>
      </c>
      <c r="D6" s="39">
        <f>'[1]Full Year'!E6</f>
        <v>3313465.4449896156</v>
      </c>
      <c r="E6" s="39">
        <f>'[1]Full Year'!F6</f>
        <v>553348.72931326588</v>
      </c>
      <c r="F6" s="40">
        <f>'[1]Full Year'!G6</f>
        <v>278461.099067681</v>
      </c>
      <c r="G6" s="40">
        <f>'[1]Full Year'!H6</f>
        <v>295222.423107051</v>
      </c>
      <c r="H6" s="40">
        <f>'[1]Full Year'!I6</f>
        <v>0</v>
      </c>
      <c r="I6" s="40">
        <f>'[1]Full Year'!J6</f>
        <v>0</v>
      </c>
      <c r="J6" s="40">
        <f>'[1]Full Year'!K6</f>
        <v>0</v>
      </c>
      <c r="K6" s="40">
        <f>'[1]Full Year'!L6</f>
        <v>0</v>
      </c>
      <c r="L6" s="40">
        <f>'[1]Full Year'!M6</f>
        <v>0</v>
      </c>
      <c r="M6" s="40">
        <f>'[1]Full Year'!N6</f>
        <v>0</v>
      </c>
      <c r="N6" s="40">
        <f>'[1]Full Year'!O6</f>
        <v>0</v>
      </c>
      <c r="O6" s="40">
        <f>'[1]Full Year'!P6</f>
        <v>0</v>
      </c>
      <c r="P6" s="40">
        <f>'[1]Full Year'!Q6</f>
        <v>0</v>
      </c>
      <c r="Q6" s="40">
        <f>'[1]Full Year'!R6</f>
        <v>0</v>
      </c>
      <c r="R6" s="41">
        <f>'[1]Full Year'!S6</f>
        <v>573683.52217473206</v>
      </c>
      <c r="S6" s="41">
        <f>R6-E6</f>
        <v>20334.79286146618</v>
      </c>
      <c r="T6" s="42">
        <f>IF($D$2&lt;12,R6/(VLOOKUP($D$2,[1]Profile!$A$1:$D$14,4,FALSE)),R6)</f>
        <v>3435230.6717049824</v>
      </c>
      <c r="U6" s="43">
        <f t="shared" ref="U6:U16" si="0">+T6-D6</f>
        <v>121765.22671536682</v>
      </c>
      <c r="V6" s="44">
        <f t="shared" ref="V6:V16" si="1">+U6/D6</f>
        <v>3.6748603157908726E-2</v>
      </c>
      <c r="W6" s="45" t="str">
        <f>IF(U6&lt;0,C6*0.5,"Zero")</f>
        <v>Zero</v>
      </c>
      <c r="X6" s="46" t="str">
        <f>IF($U$16&gt;0,"Zero",IF($U6&lt;0,$C6*0.75,"Zero"))</f>
        <v>Zero</v>
      </c>
      <c r="Y6" s="46" t="str">
        <f>IF($U$16&gt;0,"Zero",IF($U6&lt;0,$C6*0.75,"Zero"))</f>
        <v>Zero</v>
      </c>
      <c r="Z6" s="47">
        <f>VLOOKUP(A6,'[2]PIVOT 23-24'!$D:$F,2,FALSE)</f>
        <v>114785.33209878279</v>
      </c>
      <c r="AA6" s="47">
        <f>VLOOKUP(A6,'[2]PIVOT 23-24'!$D:$F,3,FALSE)</f>
        <v>45775.228332943101</v>
      </c>
      <c r="AB6" s="48">
        <f>VLOOKUP(A6,[2]Sheet3!$E:$F,2,FALSE)</f>
        <v>17676.897383183346</v>
      </c>
      <c r="AC6" s="48">
        <f>VLOOKUP(A6,[2]Sheet3!$H:$I,2,FALSE)</f>
        <v>6297.8768975412004</v>
      </c>
      <c r="AD6" s="4">
        <f>C6*0.5</f>
        <v>30805.65</v>
      </c>
      <c r="AE6" s="4">
        <f>C6*0.75</f>
        <v>46208.475000000006</v>
      </c>
      <c r="AF6" s="4">
        <f>C6*0.75</f>
        <v>46208.475000000006</v>
      </c>
    </row>
    <row r="7" spans="1:32" s="4" customFormat="1" hidden="1" outlineLevel="1" x14ac:dyDescent="0.25">
      <c r="A7" s="36" t="str">
        <f>'[1]Full Year'!A7</f>
        <v>C86002</v>
      </c>
      <c r="B7" s="37" t="str">
        <f>'[1]Full Year'!B7</f>
        <v>THE RANSOME PRACTICE</v>
      </c>
      <c r="C7" s="38">
        <f>'[1]Full Year'!D7</f>
        <v>28835</v>
      </c>
      <c r="D7" s="39">
        <f>'[1]Full Year'!E7</f>
        <v>1510435.1172808451</v>
      </c>
      <c r="E7" s="39">
        <f>'[1]Full Year'!F7</f>
        <v>252242.66458590113</v>
      </c>
      <c r="F7" s="40">
        <f>'[1]Full Year'!G7</f>
        <v>130150.072657668</v>
      </c>
      <c r="G7" s="40">
        <f>'[1]Full Year'!H7</f>
        <v>133848.281240599</v>
      </c>
      <c r="H7" s="40">
        <f>'[1]Full Year'!I7</f>
        <v>0</v>
      </c>
      <c r="I7" s="40">
        <f>'[1]Full Year'!J7</f>
        <v>0</v>
      </c>
      <c r="J7" s="40">
        <f>'[1]Full Year'!K7</f>
        <v>0</v>
      </c>
      <c r="K7" s="40">
        <f>'[1]Full Year'!L7</f>
        <v>0</v>
      </c>
      <c r="L7" s="40">
        <f>'[1]Full Year'!M7</f>
        <v>0</v>
      </c>
      <c r="M7" s="40">
        <f>'[1]Full Year'!N7</f>
        <v>0</v>
      </c>
      <c r="N7" s="40">
        <f>'[1]Full Year'!O7</f>
        <v>0</v>
      </c>
      <c r="O7" s="40">
        <f>'[1]Full Year'!P7</f>
        <v>0</v>
      </c>
      <c r="P7" s="40">
        <f>'[1]Full Year'!Q7</f>
        <v>0</v>
      </c>
      <c r="Q7" s="40">
        <f>'[1]Full Year'!R7</f>
        <v>0</v>
      </c>
      <c r="R7" s="41">
        <f>'[1]Full Year'!S7</f>
        <v>263998.35389826703</v>
      </c>
      <c r="S7" s="41">
        <f t="shared" ref="S7:S16" si="2">R7-E7</f>
        <v>11755.689312365896</v>
      </c>
      <c r="T7" s="42">
        <f>IF($D$2&lt;12,R7/(VLOOKUP($D$2,[1]Profile!$A$1:$D$14,4,FALSE)),R7)</f>
        <v>1580828.4664566887</v>
      </c>
      <c r="U7" s="43">
        <f t="shared" si="0"/>
        <v>70393.349175843643</v>
      </c>
      <c r="V7" s="44">
        <f t="shared" si="1"/>
        <v>4.6604682564961149E-2</v>
      </c>
      <c r="W7" s="45" t="str">
        <f t="shared" ref="W7:W52" si="3">IF(U7&lt;0,C7*0.5,"Zero")</f>
        <v>Zero</v>
      </c>
      <c r="X7" s="46" t="str">
        <f t="shared" ref="X7:Y15" si="4">IF($U$16&gt;0,"Zero",IF($U7&lt;0,$C7*0.75,"Zero"))</f>
        <v>Zero</v>
      </c>
      <c r="Y7" s="46" t="str">
        <f t="shared" si="4"/>
        <v>Zero</v>
      </c>
      <c r="Z7" s="47">
        <f>VLOOKUP(A7,'[2]PIVOT 23-24'!$D:$F,2,FALSE)</f>
        <v>61929.979006715475</v>
      </c>
      <c r="AA7" s="47">
        <f>VLOOKUP(A7,'[2]PIVOT 23-24'!$D:$F,3,FALSE)</f>
        <v>31664.421201287601</v>
      </c>
      <c r="AB7" s="48">
        <f>VLOOKUP(A7,[2]Sheet3!$E:$F,2,FALSE)</f>
        <v>10590.721200260665</v>
      </c>
      <c r="AC7" s="48">
        <f>VLOOKUP(A7,[2]Sheet3!$H:$I,2,FALSE)</f>
        <v>5343.8783613755004</v>
      </c>
      <c r="AD7" s="4">
        <f t="shared" ref="AD7:AD52" si="5">C7*0.5</f>
        <v>14417.5</v>
      </c>
      <c r="AE7" s="4">
        <f t="shared" ref="AE7:AE52" si="6">C7*0.75</f>
        <v>21626.25</v>
      </c>
      <c r="AF7" s="4">
        <f t="shared" ref="AF7:AF52" si="7">C7*0.75</f>
        <v>21626.25</v>
      </c>
    </row>
    <row r="8" spans="1:32" s="4" customFormat="1" hidden="1" outlineLevel="1" x14ac:dyDescent="0.25">
      <c r="A8" s="36" t="str">
        <f>'[1]Full Year'!A8</f>
        <v>C86016</v>
      </c>
      <c r="B8" s="37" t="str">
        <f>'[1]Full Year'!B8</f>
        <v>THE LAKESIDE PRACTICE</v>
      </c>
      <c r="C8" s="38">
        <f>'[1]Full Year'!D8</f>
        <v>33288</v>
      </c>
      <c r="D8" s="39">
        <f>'[1]Full Year'!E8</f>
        <v>1593468.4437388878</v>
      </c>
      <c r="E8" s="39">
        <f>'[1]Full Year'!F8</f>
        <v>266109.23010439426</v>
      </c>
      <c r="F8" s="40">
        <f>'[1]Full Year'!G8</f>
        <v>132596.01982191199</v>
      </c>
      <c r="G8" s="40">
        <f>'[1]Full Year'!H8</f>
        <v>140845.95977647</v>
      </c>
      <c r="H8" s="40">
        <f>'[1]Full Year'!I8</f>
        <v>0</v>
      </c>
      <c r="I8" s="40">
        <f>'[1]Full Year'!J8</f>
        <v>0</v>
      </c>
      <c r="J8" s="40">
        <f>'[1]Full Year'!K8</f>
        <v>0</v>
      </c>
      <c r="K8" s="40">
        <f>'[1]Full Year'!L8</f>
        <v>0</v>
      </c>
      <c r="L8" s="40">
        <f>'[1]Full Year'!M8</f>
        <v>0</v>
      </c>
      <c r="M8" s="40">
        <f>'[1]Full Year'!N8</f>
        <v>0</v>
      </c>
      <c r="N8" s="40">
        <f>'[1]Full Year'!O8</f>
        <v>0</v>
      </c>
      <c r="O8" s="40">
        <f>'[1]Full Year'!P8</f>
        <v>0</v>
      </c>
      <c r="P8" s="40">
        <f>'[1]Full Year'!Q8</f>
        <v>0</v>
      </c>
      <c r="Q8" s="40">
        <f>'[1]Full Year'!R8</f>
        <v>0</v>
      </c>
      <c r="R8" s="41">
        <f>'[1]Full Year'!S8</f>
        <v>273441.97959838202</v>
      </c>
      <c r="S8" s="41">
        <f t="shared" si="2"/>
        <v>7332.7494939877652</v>
      </c>
      <c r="T8" s="42">
        <f>IF($D$2&lt;12,R8/(VLOOKUP($D$2,[1]Profile!$A$1:$D$14,4,FALSE)),R8)</f>
        <v>1637377.1233436048</v>
      </c>
      <c r="U8" s="43">
        <f t="shared" si="0"/>
        <v>43908.679604717065</v>
      </c>
      <c r="V8" s="44">
        <f t="shared" si="1"/>
        <v>2.7555412080637425E-2</v>
      </c>
      <c r="W8" s="45" t="str">
        <f t="shared" si="3"/>
        <v>Zero</v>
      </c>
      <c r="X8" s="46" t="str">
        <f t="shared" si="4"/>
        <v>Zero</v>
      </c>
      <c r="Y8" s="46" t="str">
        <f t="shared" si="4"/>
        <v>Zero</v>
      </c>
      <c r="Z8" s="47">
        <f>VLOOKUP(A8,'[2]PIVOT 23-24'!$D:$F,2,FALSE)</f>
        <v>52605.805785096774</v>
      </c>
      <c r="AA8" s="47">
        <f>VLOOKUP(A8,'[2]PIVOT 23-24'!$D:$F,3,FALSE)</f>
        <v>19222.1319266635</v>
      </c>
      <c r="AB8" s="48">
        <f>VLOOKUP(A8,[2]Sheet3!$E:$F,2,FALSE)</f>
        <v>8755.6304586008282</v>
      </c>
      <c r="AC8" s="48">
        <f>VLOOKUP(A8,[2]Sheet3!$H:$I,2,FALSE)</f>
        <v>2988.1505194936199</v>
      </c>
      <c r="AD8" s="4">
        <f t="shared" si="5"/>
        <v>16644</v>
      </c>
      <c r="AE8" s="4">
        <f t="shared" si="6"/>
        <v>24966</v>
      </c>
      <c r="AF8" s="4">
        <f t="shared" si="7"/>
        <v>24966</v>
      </c>
    </row>
    <row r="9" spans="1:32" s="4" customFormat="1" hidden="1" outlineLevel="1" x14ac:dyDescent="0.25">
      <c r="A9" s="36" t="str">
        <f>'[1]Full Year'!A9</f>
        <v>C86023</v>
      </c>
      <c r="B9" s="37" t="str">
        <f>'[1]Full Year'!B9</f>
        <v>DON VALLEY HEALTHCARE</v>
      </c>
      <c r="C9" s="38">
        <f>'[1]Full Year'!D9</f>
        <v>47732.9</v>
      </c>
      <c r="D9" s="39">
        <f>'[1]Full Year'!E9</f>
        <v>2222451.6171625583</v>
      </c>
      <c r="E9" s="39">
        <f>'[1]Full Year'!F9</f>
        <v>371149.42006614723</v>
      </c>
      <c r="F9" s="40">
        <f>'[1]Full Year'!G9</f>
        <v>183115.54739296599</v>
      </c>
      <c r="G9" s="40">
        <f>'[1]Full Year'!H9</f>
        <v>190857.56472785</v>
      </c>
      <c r="H9" s="40">
        <f>'[1]Full Year'!I9</f>
        <v>0</v>
      </c>
      <c r="I9" s="40">
        <f>'[1]Full Year'!J9</f>
        <v>0</v>
      </c>
      <c r="J9" s="40">
        <f>'[1]Full Year'!K9</f>
        <v>0</v>
      </c>
      <c r="K9" s="40">
        <f>'[1]Full Year'!L9</f>
        <v>0</v>
      </c>
      <c r="L9" s="40">
        <f>'[1]Full Year'!M9</f>
        <v>0</v>
      </c>
      <c r="M9" s="40">
        <f>'[1]Full Year'!N9</f>
        <v>0</v>
      </c>
      <c r="N9" s="40">
        <f>'[1]Full Year'!O9</f>
        <v>0</v>
      </c>
      <c r="O9" s="40">
        <f>'[1]Full Year'!P9</f>
        <v>0</v>
      </c>
      <c r="P9" s="40">
        <f>'[1]Full Year'!Q9</f>
        <v>0</v>
      </c>
      <c r="Q9" s="40">
        <f>'[1]Full Year'!R9</f>
        <v>0</v>
      </c>
      <c r="R9" s="41">
        <f>'[1]Full Year'!S9</f>
        <v>373973.11212081602</v>
      </c>
      <c r="S9" s="41">
        <f t="shared" si="2"/>
        <v>2823.6920546687907</v>
      </c>
      <c r="T9" s="42">
        <f>IF($D$2&lt;12,R9/(VLOOKUP($D$2,[1]Profile!$A$1:$D$14,4,FALSE)),R9)</f>
        <v>2239359.9528192575</v>
      </c>
      <c r="U9" s="43">
        <f t="shared" si="0"/>
        <v>16908.335656699259</v>
      </c>
      <c r="V9" s="44">
        <f t="shared" si="1"/>
        <v>7.6079656925384133E-3</v>
      </c>
      <c r="W9" s="45" t="str">
        <f t="shared" si="3"/>
        <v>Zero</v>
      </c>
      <c r="X9" s="46" t="str">
        <f t="shared" si="4"/>
        <v>Zero</v>
      </c>
      <c r="Y9" s="46" t="str">
        <f t="shared" si="4"/>
        <v>Zero</v>
      </c>
      <c r="Z9" s="47">
        <f>VLOOKUP(A9,'[2]PIVOT 23-24'!$D:$F,2,FALSE)</f>
        <v>61742.696032655353</v>
      </c>
      <c r="AA9" s="47">
        <f>VLOOKUP(A9,'[2]PIVOT 23-24'!$D:$F,3,FALSE)</f>
        <v>20363.559551790098</v>
      </c>
      <c r="AB9" s="48">
        <f>VLOOKUP(A9,[2]Sheet3!$E:$F,2,FALSE)</f>
        <v>10710.427637689947</v>
      </c>
      <c r="AC9" s="48">
        <f>VLOOKUP(A9,[2]Sheet3!$H:$I,2,FALSE)</f>
        <v>3538.9122236571998</v>
      </c>
      <c r="AD9" s="4">
        <f t="shared" si="5"/>
        <v>23866.45</v>
      </c>
      <c r="AE9" s="4">
        <f t="shared" si="6"/>
        <v>35799.675000000003</v>
      </c>
      <c r="AF9" s="4">
        <f t="shared" si="7"/>
        <v>35799.675000000003</v>
      </c>
    </row>
    <row r="10" spans="1:32" s="4" customFormat="1" hidden="1" outlineLevel="1" x14ac:dyDescent="0.25">
      <c r="A10" s="36" t="str">
        <f>'[1]Full Year'!A10</f>
        <v>C86032</v>
      </c>
      <c r="B10" s="37" t="str">
        <f>'[1]Full Year'!B10</f>
        <v>SCAWSBY HEALTH CENTRE PRACTICE</v>
      </c>
      <c r="C10" s="38">
        <f>'[1]Full Year'!D10</f>
        <v>22726.1</v>
      </c>
      <c r="D10" s="39">
        <f>'[1]Full Year'!E10</f>
        <v>940286.37128886895</v>
      </c>
      <c r="E10" s="39">
        <f>'[1]Full Year'!F10</f>
        <v>157027.82400524113</v>
      </c>
      <c r="F10" s="40">
        <f>'[1]Full Year'!G10</f>
        <v>75484.540122065999</v>
      </c>
      <c r="G10" s="40">
        <f>'[1]Full Year'!H10</f>
        <v>75159.200261813501</v>
      </c>
      <c r="H10" s="40">
        <f>'[1]Full Year'!I10</f>
        <v>0</v>
      </c>
      <c r="I10" s="40">
        <f>'[1]Full Year'!J10</f>
        <v>0</v>
      </c>
      <c r="J10" s="40">
        <f>'[1]Full Year'!K10</f>
        <v>0</v>
      </c>
      <c r="K10" s="40">
        <f>'[1]Full Year'!L10</f>
        <v>0</v>
      </c>
      <c r="L10" s="40">
        <f>'[1]Full Year'!M10</f>
        <v>0</v>
      </c>
      <c r="M10" s="40">
        <f>'[1]Full Year'!N10</f>
        <v>0</v>
      </c>
      <c r="N10" s="40">
        <f>'[1]Full Year'!O10</f>
        <v>0</v>
      </c>
      <c r="O10" s="40">
        <f>'[1]Full Year'!P10</f>
        <v>0</v>
      </c>
      <c r="P10" s="40">
        <f>'[1]Full Year'!Q10</f>
        <v>0</v>
      </c>
      <c r="Q10" s="40">
        <f>'[1]Full Year'!R10</f>
        <v>0</v>
      </c>
      <c r="R10" s="41">
        <f>'[1]Full Year'!S10</f>
        <v>150643.74038387951</v>
      </c>
      <c r="S10" s="41">
        <f t="shared" si="2"/>
        <v>-6384.083621361613</v>
      </c>
      <c r="T10" s="42">
        <f>IF($D$2&lt;12,R10/(VLOOKUP($D$2,[1]Profile!$A$1:$D$14,4,FALSE)),R10)</f>
        <v>902058.32565197314</v>
      </c>
      <c r="U10" s="43">
        <f t="shared" si="0"/>
        <v>-38228.045636895811</v>
      </c>
      <c r="V10" s="49">
        <f t="shared" si="1"/>
        <v>-4.0655747870189676E-2</v>
      </c>
      <c r="W10" s="45">
        <f t="shared" si="3"/>
        <v>11363.05</v>
      </c>
      <c r="X10" s="46" t="str">
        <f t="shared" si="4"/>
        <v>Zero</v>
      </c>
      <c r="Y10" s="46" t="str">
        <f t="shared" si="4"/>
        <v>Zero</v>
      </c>
      <c r="Z10" s="47">
        <f>VLOOKUP(A10,'[2]PIVOT 23-24'!$D:$F,2,FALSE)</f>
        <v>35200.844233329764</v>
      </c>
      <c r="AA10" s="47">
        <f>VLOOKUP(A10,'[2]PIVOT 23-24'!$D:$F,3,FALSE)</f>
        <v>19711.0687421154</v>
      </c>
      <c r="AB10" s="48">
        <f>VLOOKUP(A10,[2]Sheet3!$E:$F,2,FALSE)</f>
        <v>5743.0904950834956</v>
      </c>
      <c r="AC10" s="48">
        <f>VLOOKUP(A10,[2]Sheet3!$H:$I,2,FALSE)</f>
        <v>3093.4884776314998</v>
      </c>
      <c r="AD10" s="4">
        <f t="shared" si="5"/>
        <v>11363.05</v>
      </c>
      <c r="AE10" s="4">
        <f t="shared" si="6"/>
        <v>17044.574999999997</v>
      </c>
      <c r="AF10" s="4">
        <f t="shared" si="7"/>
        <v>17044.574999999997</v>
      </c>
    </row>
    <row r="11" spans="1:32" s="4" customFormat="1" hidden="1" outlineLevel="1" x14ac:dyDescent="0.25">
      <c r="A11" s="36" t="str">
        <f>'[1]Full Year'!A11</f>
        <v>C86038</v>
      </c>
      <c r="B11" s="37" t="str">
        <f>'[1]Full Year'!B11</f>
        <v>PETERSGATE MEDICAL CENTRE</v>
      </c>
      <c r="C11" s="38">
        <f>'[1]Full Year'!D11</f>
        <v>34039.1</v>
      </c>
      <c r="D11" s="39">
        <f>'[1]Full Year'!E11</f>
        <v>1661386.2745014653</v>
      </c>
      <c r="E11" s="39">
        <f>'[1]Full Year'!F11</f>
        <v>277451.50784174469</v>
      </c>
      <c r="F11" s="40">
        <f>'[1]Full Year'!G11</f>
        <v>142966.71951935501</v>
      </c>
      <c r="G11" s="40">
        <f>'[1]Full Year'!H11</f>
        <v>151964.86026154199</v>
      </c>
      <c r="H11" s="40">
        <f>'[1]Full Year'!I11</f>
        <v>0</v>
      </c>
      <c r="I11" s="40">
        <f>'[1]Full Year'!J11</f>
        <v>0</v>
      </c>
      <c r="J11" s="40">
        <f>'[1]Full Year'!K11</f>
        <v>0</v>
      </c>
      <c r="K11" s="40">
        <f>'[1]Full Year'!L11</f>
        <v>0</v>
      </c>
      <c r="L11" s="40">
        <f>'[1]Full Year'!M11</f>
        <v>0</v>
      </c>
      <c r="M11" s="40">
        <f>'[1]Full Year'!N11</f>
        <v>0</v>
      </c>
      <c r="N11" s="40">
        <f>'[1]Full Year'!O11</f>
        <v>0</v>
      </c>
      <c r="O11" s="40">
        <f>'[1]Full Year'!P11</f>
        <v>0</v>
      </c>
      <c r="P11" s="40">
        <f>'[1]Full Year'!Q11</f>
        <v>0</v>
      </c>
      <c r="Q11" s="40">
        <f>'[1]Full Year'!R11</f>
        <v>0</v>
      </c>
      <c r="R11" s="41">
        <f>'[1]Full Year'!S11</f>
        <v>294931.57978089701</v>
      </c>
      <c r="S11" s="41">
        <f t="shared" si="2"/>
        <v>17480.071939152316</v>
      </c>
      <c r="T11" s="42">
        <f>IF($D$2&lt;12,R11/(VLOOKUP($D$2,[1]Profile!$A$1:$D$14,4,FALSE)),R11)</f>
        <v>1766057.363957467</v>
      </c>
      <c r="U11" s="43">
        <f t="shared" si="0"/>
        <v>104671.08945600176</v>
      </c>
      <c r="V11" s="44">
        <f t="shared" si="1"/>
        <v>6.3002259656569373E-2</v>
      </c>
      <c r="W11" s="45" t="str">
        <f t="shared" si="3"/>
        <v>Zero</v>
      </c>
      <c r="X11" s="46" t="str">
        <f t="shared" si="4"/>
        <v>Zero</v>
      </c>
      <c r="Y11" s="46" t="str">
        <f t="shared" si="4"/>
        <v>Zero</v>
      </c>
      <c r="Z11" s="47">
        <f>VLOOKUP(A11,'[2]PIVOT 23-24'!$D:$F,2,FALSE)</f>
        <v>66716.089434324895</v>
      </c>
      <c r="AA11" s="47">
        <f>VLOOKUP(A11,'[2]PIVOT 23-24'!$D:$F,3,FALSE)</f>
        <v>35503.952852238399</v>
      </c>
      <c r="AB11" s="48">
        <f>VLOOKUP(A11,[2]Sheet3!$E:$F,2,FALSE)</f>
        <v>9933.226519939215</v>
      </c>
      <c r="AC11" s="48">
        <f>VLOOKUP(A11,[2]Sheet3!$H:$I,2,FALSE)</f>
        <v>4854.64127162963</v>
      </c>
      <c r="AD11" s="4">
        <f t="shared" si="5"/>
        <v>17019.55</v>
      </c>
      <c r="AE11" s="4">
        <f t="shared" si="6"/>
        <v>25529.324999999997</v>
      </c>
      <c r="AF11" s="4">
        <f t="shared" si="7"/>
        <v>25529.324999999997</v>
      </c>
    </row>
    <row r="12" spans="1:32" s="50" customFormat="1" hidden="1" outlineLevel="1" x14ac:dyDescent="0.25">
      <c r="A12" s="36" t="str">
        <f>'[1]Full Year'!A12</f>
        <v>C86605</v>
      </c>
      <c r="B12" s="37" t="str">
        <f>'[1]Full Year'!B12</f>
        <v>ASKERN MEDICAL PRACTICE</v>
      </c>
      <c r="C12" s="38">
        <f>'[1]Full Year'!D12</f>
        <v>28080.9</v>
      </c>
      <c r="D12" s="39">
        <f>'[1]Full Year'!E12</f>
        <v>1300631.261713831</v>
      </c>
      <c r="E12" s="39">
        <f>'[1]Full Year'!F12</f>
        <v>217205.42070620978</v>
      </c>
      <c r="F12" s="40">
        <f>'[1]Full Year'!G12</f>
        <v>103475.215059783</v>
      </c>
      <c r="G12" s="40">
        <f>'[1]Full Year'!H12</f>
        <v>111935.32797183801</v>
      </c>
      <c r="H12" s="40">
        <f>'[1]Full Year'!I12</f>
        <v>0</v>
      </c>
      <c r="I12" s="40">
        <f>'[1]Full Year'!J12</f>
        <v>0</v>
      </c>
      <c r="J12" s="40">
        <f>'[1]Full Year'!K12</f>
        <v>0</v>
      </c>
      <c r="K12" s="40">
        <f>'[1]Full Year'!L12</f>
        <v>0</v>
      </c>
      <c r="L12" s="40">
        <f>'[1]Full Year'!M12</f>
        <v>0</v>
      </c>
      <c r="M12" s="40">
        <f>'[1]Full Year'!N12</f>
        <v>0</v>
      </c>
      <c r="N12" s="40">
        <f>'[1]Full Year'!O12</f>
        <v>0</v>
      </c>
      <c r="O12" s="40">
        <f>'[1]Full Year'!P12</f>
        <v>0</v>
      </c>
      <c r="P12" s="40">
        <f>'[1]Full Year'!Q12</f>
        <v>0</v>
      </c>
      <c r="Q12" s="40">
        <f>'[1]Full Year'!R12</f>
        <v>0</v>
      </c>
      <c r="R12" s="41">
        <f>'[1]Full Year'!S12</f>
        <v>215410.54303162103</v>
      </c>
      <c r="S12" s="41">
        <f t="shared" si="2"/>
        <v>-1794.877674588759</v>
      </c>
      <c r="T12" s="42">
        <f>IF($D$2&lt;12,R12/(VLOOKUP($D$2,[1]Profile!$A$1:$D$14,4,FALSE)),R12)</f>
        <v>1289883.4912073114</v>
      </c>
      <c r="U12" s="43">
        <f t="shared" si="0"/>
        <v>-10747.770506519591</v>
      </c>
      <c r="V12" s="49">
        <f t="shared" si="1"/>
        <v>-8.2635031333610602E-3</v>
      </c>
      <c r="W12" s="45">
        <f t="shared" si="3"/>
        <v>14040.45</v>
      </c>
      <c r="X12" s="46" t="str">
        <f t="shared" si="4"/>
        <v>Zero</v>
      </c>
      <c r="Y12" s="46" t="str">
        <f t="shared" si="4"/>
        <v>Zero</v>
      </c>
      <c r="Z12" s="47">
        <f>VLOOKUP(A12,'[2]PIVOT 23-24'!$D:$F,2,FALSE)</f>
        <v>41588.26470330116</v>
      </c>
      <c r="AA12" s="47">
        <f>VLOOKUP(A12,'[2]PIVOT 23-24'!$D:$F,3,FALSE)</f>
        <v>15371.045993482499</v>
      </c>
      <c r="AB12" s="48">
        <f>VLOOKUP(A12,[2]Sheet3!$E:$F,2,FALSE)</f>
        <v>6455.6371582542861</v>
      </c>
      <c r="AC12" s="48">
        <f>VLOOKUP(A12,[2]Sheet3!$H:$I,2,FALSE)</f>
        <v>2189.9171306675198</v>
      </c>
      <c r="AD12" s="4">
        <f t="shared" si="5"/>
        <v>14040.45</v>
      </c>
      <c r="AE12" s="4">
        <f t="shared" si="6"/>
        <v>21060.675000000003</v>
      </c>
      <c r="AF12" s="4">
        <f t="shared" si="7"/>
        <v>21060.675000000003</v>
      </c>
    </row>
    <row r="13" spans="1:32" s="4" customFormat="1" hidden="1" outlineLevel="1" x14ac:dyDescent="0.25">
      <c r="A13" s="36" t="str">
        <f>'[1]Full Year'!A13</f>
        <v>C86616</v>
      </c>
      <c r="B13" s="37" t="str">
        <f>'[1]Full Year'!B13</f>
        <v>DENABY MEDICAL PRACTICE</v>
      </c>
      <c r="C13" s="38">
        <f>'[1]Full Year'!D13</f>
        <v>12165.7</v>
      </c>
      <c r="D13" s="39">
        <f>'[1]Full Year'!E13</f>
        <v>628216.03172380035</v>
      </c>
      <c r="E13" s="39">
        <f>'[1]Full Year'!F13</f>
        <v>104912.07729787467</v>
      </c>
      <c r="F13" s="40">
        <f>'[1]Full Year'!G13</f>
        <v>52969.723766085903</v>
      </c>
      <c r="G13" s="40">
        <f>'[1]Full Year'!H13</f>
        <v>51691.181932388099</v>
      </c>
      <c r="H13" s="40">
        <f>'[1]Full Year'!I13</f>
        <v>0</v>
      </c>
      <c r="I13" s="40">
        <f>'[1]Full Year'!J13</f>
        <v>0</v>
      </c>
      <c r="J13" s="40">
        <f>'[1]Full Year'!K13</f>
        <v>0</v>
      </c>
      <c r="K13" s="40">
        <f>'[1]Full Year'!L13</f>
        <v>0</v>
      </c>
      <c r="L13" s="40">
        <f>'[1]Full Year'!M13</f>
        <v>0</v>
      </c>
      <c r="M13" s="40">
        <f>'[1]Full Year'!N13</f>
        <v>0</v>
      </c>
      <c r="N13" s="40">
        <f>'[1]Full Year'!O13</f>
        <v>0</v>
      </c>
      <c r="O13" s="40">
        <f>'[1]Full Year'!P13</f>
        <v>0</v>
      </c>
      <c r="P13" s="40">
        <f>'[1]Full Year'!Q13</f>
        <v>0</v>
      </c>
      <c r="Q13" s="40">
        <f>'[1]Full Year'!R13</f>
        <v>0</v>
      </c>
      <c r="R13" s="41">
        <f>'[1]Full Year'!S13</f>
        <v>104660.905698474</v>
      </c>
      <c r="S13" s="41">
        <f t="shared" si="2"/>
        <v>-251.17159940066631</v>
      </c>
      <c r="T13" s="42">
        <f>IF($D$2&lt;12,R13/(VLOOKUP($D$2,[1]Profile!$A$1:$D$14,4,FALSE)),R13)</f>
        <v>626712.01017050294</v>
      </c>
      <c r="U13" s="43">
        <f t="shared" si="0"/>
        <v>-1504.0215532974107</v>
      </c>
      <c r="V13" s="49">
        <f t="shared" si="1"/>
        <v>-2.394115204558588E-3</v>
      </c>
      <c r="W13" s="45">
        <f t="shared" si="3"/>
        <v>6082.85</v>
      </c>
      <c r="X13" s="46" t="str">
        <f t="shared" si="4"/>
        <v>Zero</v>
      </c>
      <c r="Y13" s="46" t="str">
        <f t="shared" si="4"/>
        <v>Zero</v>
      </c>
      <c r="Z13" s="47">
        <f>VLOOKUP(A13,'[2]PIVOT 23-24'!$D:$F,2,FALSE)</f>
        <v>23905.434000344005</v>
      </c>
      <c r="AA13" s="47">
        <f>VLOOKUP(A13,'[2]PIVOT 23-24'!$D:$F,3,FALSE)</f>
        <v>11070.862888362601</v>
      </c>
      <c r="AB13" s="48">
        <f>VLOOKUP(A13,[2]Sheet3!$E:$F,2,FALSE)</f>
        <v>4199.6245550017939</v>
      </c>
      <c r="AC13" s="48">
        <f>VLOOKUP(A13,[2]Sheet3!$H:$I,2,FALSE)</f>
        <v>2107.9949890749399</v>
      </c>
      <c r="AD13" s="4">
        <f t="shared" si="5"/>
        <v>6082.85</v>
      </c>
      <c r="AE13" s="4">
        <f t="shared" si="6"/>
        <v>9124.2750000000015</v>
      </c>
      <c r="AF13" s="4">
        <f t="shared" si="7"/>
        <v>9124.2750000000015</v>
      </c>
    </row>
    <row r="14" spans="1:32" s="4" customFormat="1" hidden="1" outlineLevel="1" x14ac:dyDescent="0.25">
      <c r="A14" s="36" t="str">
        <f>'[1]Full Year'!A14</f>
        <v>C86625</v>
      </c>
      <c r="B14" s="37" t="str">
        <f>'[1]Full Year'!B14</f>
        <v>CONISBROUGH MEDICAL PRACTICE</v>
      </c>
      <c r="C14" s="38">
        <f>'[1]Full Year'!D14</f>
        <v>5541.3</v>
      </c>
      <c r="D14" s="39">
        <f>'[1]Full Year'!E14</f>
        <v>277079.99160876614</v>
      </c>
      <c r="E14" s="39">
        <f>'[1]Full Year'!F14</f>
        <v>46272.358598663945</v>
      </c>
      <c r="F14" s="40">
        <f>'[1]Full Year'!G14</f>
        <v>21820.970768813098</v>
      </c>
      <c r="G14" s="40">
        <f>'[1]Full Year'!H14</f>
        <v>25784.188519799602</v>
      </c>
      <c r="H14" s="40">
        <f>'[1]Full Year'!I14</f>
        <v>0</v>
      </c>
      <c r="I14" s="40">
        <f>'[1]Full Year'!J14</f>
        <v>0</v>
      </c>
      <c r="J14" s="40">
        <f>'[1]Full Year'!K14</f>
        <v>0</v>
      </c>
      <c r="K14" s="40">
        <f>'[1]Full Year'!L14</f>
        <v>0</v>
      </c>
      <c r="L14" s="40">
        <f>'[1]Full Year'!M14</f>
        <v>0</v>
      </c>
      <c r="M14" s="40">
        <f>'[1]Full Year'!N14</f>
        <v>0</v>
      </c>
      <c r="N14" s="40">
        <f>'[1]Full Year'!O14</f>
        <v>0</v>
      </c>
      <c r="O14" s="40">
        <f>'[1]Full Year'!P14</f>
        <v>0</v>
      </c>
      <c r="P14" s="40">
        <f>'[1]Full Year'!Q14</f>
        <v>0</v>
      </c>
      <c r="Q14" s="40">
        <f>'[1]Full Year'!R14</f>
        <v>0</v>
      </c>
      <c r="R14" s="41">
        <f>'[1]Full Year'!S14</f>
        <v>47605.159288612704</v>
      </c>
      <c r="S14" s="41">
        <f t="shared" si="2"/>
        <v>1332.8006899487591</v>
      </c>
      <c r="T14" s="42">
        <f>IF($D$2&lt;12,R14/(VLOOKUP($D$2,[1]Profile!$A$1:$D$14,4,FALSE)),R14)</f>
        <v>285060.83406354912</v>
      </c>
      <c r="U14" s="43">
        <f t="shared" si="0"/>
        <v>7980.8424547829782</v>
      </c>
      <c r="V14" s="44">
        <f t="shared" si="1"/>
        <v>2.8803387817521803E-2</v>
      </c>
      <c r="W14" s="45" t="str">
        <f t="shared" si="3"/>
        <v>Zero</v>
      </c>
      <c r="X14" s="46" t="str">
        <f t="shared" si="4"/>
        <v>Zero</v>
      </c>
      <c r="Y14" s="46" t="str">
        <f t="shared" si="4"/>
        <v>Zero</v>
      </c>
      <c r="Z14" s="47">
        <f>VLOOKUP(A14,'[2]PIVOT 23-24'!$D:$F,2,FALSE)</f>
        <v>7560.4705291086111</v>
      </c>
      <c r="AA14" s="47">
        <f>VLOOKUP(A14,'[2]PIVOT 23-24'!$D:$F,3,FALSE)</f>
        <v>2612.8021591628399</v>
      </c>
      <c r="AB14" s="48">
        <f>VLOOKUP(A14,[2]Sheet3!$E:$F,2,FALSE)</f>
        <v>1492.3721498695793</v>
      </c>
      <c r="AC14" s="48">
        <f>VLOOKUP(A14,[2]Sheet3!$H:$I,2,FALSE)</f>
        <v>450.686117674032</v>
      </c>
      <c r="AD14" s="4">
        <f t="shared" si="5"/>
        <v>2770.65</v>
      </c>
      <c r="AE14" s="4">
        <f t="shared" si="6"/>
        <v>4155.9750000000004</v>
      </c>
      <c r="AF14" s="4">
        <f t="shared" si="7"/>
        <v>4155.9750000000004</v>
      </c>
    </row>
    <row r="15" spans="1:32" s="51" customFormat="1" hidden="1" outlineLevel="1" x14ac:dyDescent="0.25">
      <c r="A15" s="36" t="str">
        <f>'[1]Full Year'!A15</f>
        <v>C86626</v>
      </c>
      <c r="B15" s="37" t="str">
        <f>'[1]Full Year'!B15</f>
        <v>PARK VIEW SURGERY</v>
      </c>
      <c r="C15" s="38">
        <f>'[1]Full Year'!D15</f>
        <v>9681.7000000000007</v>
      </c>
      <c r="D15" s="39">
        <f>'[1]Full Year'!E15</f>
        <v>394563.43843425973</v>
      </c>
      <c r="E15" s="39">
        <f>'[1]Full Year'!F15</f>
        <v>65892.094218521379</v>
      </c>
      <c r="F15" s="40">
        <f>'[1]Full Year'!G15</f>
        <v>33600.450483866</v>
      </c>
      <c r="G15" s="40">
        <f>'[1]Full Year'!H15</f>
        <v>36155.043407843499</v>
      </c>
      <c r="H15" s="40">
        <f>'[1]Full Year'!I15</f>
        <v>0</v>
      </c>
      <c r="I15" s="40">
        <f>'[1]Full Year'!J15</f>
        <v>0</v>
      </c>
      <c r="J15" s="40">
        <f>'[1]Full Year'!K15</f>
        <v>0</v>
      </c>
      <c r="K15" s="40">
        <f>'[1]Full Year'!L15</f>
        <v>0</v>
      </c>
      <c r="L15" s="40">
        <f>'[1]Full Year'!M15</f>
        <v>0</v>
      </c>
      <c r="M15" s="40">
        <f>'[1]Full Year'!N15</f>
        <v>0</v>
      </c>
      <c r="N15" s="40">
        <f>'[1]Full Year'!O15</f>
        <v>0</v>
      </c>
      <c r="O15" s="40">
        <f>'[1]Full Year'!P15</f>
        <v>0</v>
      </c>
      <c r="P15" s="40">
        <f>'[1]Full Year'!Q15</f>
        <v>0</v>
      </c>
      <c r="Q15" s="40">
        <f>'[1]Full Year'!R15</f>
        <v>0</v>
      </c>
      <c r="R15" s="41">
        <f>'[1]Full Year'!S15</f>
        <v>69755.493891709499</v>
      </c>
      <c r="S15" s="41">
        <f t="shared" si="2"/>
        <v>3863.3996731881198</v>
      </c>
      <c r="T15" s="42">
        <f>IF($D$2&lt;12,R15/(VLOOKUP($D$2,[1]Profile!$A$1:$D$14,4,FALSE)),R15)</f>
        <v>417697.56821382931</v>
      </c>
      <c r="U15" s="43">
        <f>+T15-D15</f>
        <v>23134.129779569572</v>
      </c>
      <c r="V15" s="44">
        <f>+U15/D15</f>
        <v>5.8632218614508222E-2</v>
      </c>
      <c r="W15" s="45" t="str">
        <f t="shared" si="3"/>
        <v>Zero</v>
      </c>
      <c r="X15" s="46" t="str">
        <f t="shared" si="4"/>
        <v>Zero</v>
      </c>
      <c r="Y15" s="46" t="str">
        <f t="shared" si="4"/>
        <v>Zero</v>
      </c>
      <c r="Z15" s="47">
        <f>VLOOKUP(A15,'[2]PIVOT 23-24'!$D:$F,2,FALSE)</f>
        <v>16634.287506166871</v>
      </c>
      <c r="AA15" s="47">
        <f>VLOOKUP(A15,'[2]PIVOT 23-24'!$D:$F,3,FALSE)</f>
        <v>5642.67468602179</v>
      </c>
      <c r="AB15" s="48">
        <f>VLOOKUP(A15,[2]Sheet3!$E:$F,2,FALSE)</f>
        <v>3109.9224970611176</v>
      </c>
      <c r="AC15" s="48">
        <f>VLOOKUP(A15,[2]Sheet3!$H:$I,2,FALSE)</f>
        <v>1350.3631740646599</v>
      </c>
      <c r="AD15" s="4">
        <f t="shared" si="5"/>
        <v>4840.8500000000004</v>
      </c>
      <c r="AE15" s="4">
        <f t="shared" si="6"/>
        <v>7261.2750000000005</v>
      </c>
      <c r="AF15" s="4">
        <f t="shared" si="7"/>
        <v>7261.2750000000005</v>
      </c>
    </row>
    <row r="16" spans="1:32" s="65" customFormat="1" collapsed="1" x14ac:dyDescent="0.25">
      <c r="A16" s="52"/>
      <c r="B16" s="53" t="str">
        <f>'[1]Full Year'!B16</f>
        <v>North PCN</v>
      </c>
      <c r="C16" s="54">
        <f>'[1]Full Year'!D16</f>
        <v>283702</v>
      </c>
      <c r="D16" s="55">
        <f>'[1]Full Year'!E16</f>
        <v>13841983.9924429</v>
      </c>
      <c r="E16" s="55">
        <f>'[1]Full Year'!F16</f>
        <v>2311611.3267379636</v>
      </c>
      <c r="F16" s="56">
        <f>'[1]Full Year'!G16</f>
        <v>1154640.358660196</v>
      </c>
      <c r="G16" s="56">
        <f>'[1]Full Year'!H16</f>
        <v>1213464.0312071948</v>
      </c>
      <c r="H16" s="56">
        <f>'[1]Full Year'!I16</f>
        <v>0</v>
      </c>
      <c r="I16" s="56">
        <f>'[1]Full Year'!J16</f>
        <v>0</v>
      </c>
      <c r="J16" s="56">
        <f>'[1]Full Year'!K16</f>
        <v>0</v>
      </c>
      <c r="K16" s="56">
        <f>'[1]Full Year'!L16</f>
        <v>0</v>
      </c>
      <c r="L16" s="56">
        <f>'[1]Full Year'!M16</f>
        <v>0</v>
      </c>
      <c r="M16" s="56">
        <f>'[1]Full Year'!N16</f>
        <v>0</v>
      </c>
      <c r="N16" s="56">
        <f>'[1]Full Year'!O16</f>
        <v>0</v>
      </c>
      <c r="O16" s="56">
        <f>'[1]Full Year'!P16</f>
        <v>0</v>
      </c>
      <c r="P16" s="56">
        <f>'[1]Full Year'!Q16</f>
        <v>0</v>
      </c>
      <c r="Q16" s="56">
        <f>'[1]Full Year'!R16</f>
        <v>0</v>
      </c>
      <c r="R16" s="57">
        <f>SUM(R6:R15)</f>
        <v>2368104.3898673905</v>
      </c>
      <c r="S16" s="57">
        <f t="shared" si="2"/>
        <v>56493.063129426911</v>
      </c>
      <c r="T16" s="58">
        <f>SUM(T6:T15)</f>
        <v>14180265.807589166</v>
      </c>
      <c r="U16" s="59">
        <f t="shared" si="0"/>
        <v>338281.81514626555</v>
      </c>
      <c r="V16" s="60">
        <f t="shared" si="1"/>
        <v>2.4438824328286479E-2</v>
      </c>
      <c r="W16" s="61">
        <f>SUM(W6:W15)</f>
        <v>31486.35</v>
      </c>
      <c r="X16" s="61">
        <f t="shared" ref="X16:Y16" si="8">SUM(X6:X15)</f>
        <v>0</v>
      </c>
      <c r="Y16" s="62">
        <f t="shared" si="8"/>
        <v>0</v>
      </c>
      <c r="Z16" s="63">
        <f>SUM(Z6:Z15)</f>
        <v>482669.2033298256</v>
      </c>
      <c r="AA16" s="63">
        <f t="shared" ref="AA16:AC16" si="9">SUM(AA6:AA15)</f>
        <v>206937.74833406782</v>
      </c>
      <c r="AB16" s="64">
        <f t="shared" si="9"/>
        <v>78667.550054944266</v>
      </c>
      <c r="AC16" s="64">
        <f t="shared" si="9"/>
        <v>32215.909162809803</v>
      </c>
      <c r="AD16" s="4">
        <f t="shared" si="5"/>
        <v>141851</v>
      </c>
      <c r="AE16" s="4">
        <f t="shared" si="6"/>
        <v>212776.5</v>
      </c>
      <c r="AF16" s="4">
        <f t="shared" si="7"/>
        <v>212776.5</v>
      </c>
    </row>
    <row r="17" spans="1:32" s="4" customFormat="1" x14ac:dyDescent="0.25">
      <c r="A17" s="66" t="str">
        <f>'[1]Full Year'!A17</f>
        <v>CENTRAL</v>
      </c>
      <c r="B17" s="67"/>
      <c r="C17" s="68"/>
      <c r="D17" s="69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40"/>
      <c r="P17" s="70"/>
      <c r="Q17" s="70"/>
      <c r="R17" s="71"/>
      <c r="S17" s="71"/>
      <c r="T17" s="72"/>
      <c r="U17" s="73"/>
      <c r="V17" s="44"/>
      <c r="W17" s="74"/>
      <c r="X17" s="75"/>
      <c r="Y17" s="75"/>
      <c r="Z17" s="76"/>
      <c r="AA17" s="76"/>
      <c r="AB17" s="77"/>
      <c r="AC17" s="77"/>
      <c r="AD17" s="4">
        <f t="shared" si="5"/>
        <v>0</v>
      </c>
      <c r="AE17" s="4">
        <f t="shared" si="6"/>
        <v>0</v>
      </c>
      <c r="AF17" s="4">
        <f t="shared" si="7"/>
        <v>0</v>
      </c>
    </row>
    <row r="18" spans="1:32" s="4" customFormat="1" hidden="1" outlineLevel="1" x14ac:dyDescent="0.25">
      <c r="A18" s="36" t="str">
        <f>'[1]Full Year'!A18</f>
        <v>C86006</v>
      </c>
      <c r="B18" s="37" t="str">
        <f>'[1]Full Year'!B18</f>
        <v>REGENT SQUARE GROUP PRACTICE</v>
      </c>
      <c r="C18" s="38">
        <f>'[1]Full Year'!D18</f>
        <v>37558.300000000003</v>
      </c>
      <c r="D18" s="39">
        <f>'[1]Full Year'!E18</f>
        <v>1878583.6863910067</v>
      </c>
      <c r="E18" s="39">
        <f>'[1]Full Year'!F18</f>
        <v>313723.47562729812</v>
      </c>
      <c r="F18" s="40">
        <f>'[1]Full Year'!G18</f>
        <v>165038.17816853899</v>
      </c>
      <c r="G18" s="40">
        <f>'[1]Full Year'!H18</f>
        <v>177099.28768622299</v>
      </c>
      <c r="H18" s="40">
        <f>'[1]Full Year'!I18</f>
        <v>0</v>
      </c>
      <c r="I18" s="40">
        <f>'[1]Full Year'!J18</f>
        <v>0</v>
      </c>
      <c r="J18" s="40">
        <f>'[1]Full Year'!K18</f>
        <v>0</v>
      </c>
      <c r="K18" s="40">
        <f>'[1]Full Year'!L18</f>
        <v>0</v>
      </c>
      <c r="L18" s="40">
        <f>'[1]Full Year'!M18</f>
        <v>0</v>
      </c>
      <c r="M18" s="40">
        <f>'[1]Full Year'!N18</f>
        <v>0</v>
      </c>
      <c r="N18" s="40">
        <f>'[1]Full Year'!O18</f>
        <v>0</v>
      </c>
      <c r="O18" s="40">
        <f>'[1]Full Year'!P18</f>
        <v>0</v>
      </c>
      <c r="P18" s="40">
        <f>'[1]Full Year'!Q18</f>
        <v>0</v>
      </c>
      <c r="Q18" s="40">
        <f>'[1]Full Year'!R18</f>
        <v>0</v>
      </c>
      <c r="R18" s="41">
        <f>'[1]Full Year'!S18</f>
        <v>342137.46585476201</v>
      </c>
      <c r="S18" s="41">
        <f>'[1]Full Year'!T18</f>
        <v>28413.990227463888</v>
      </c>
      <c r="T18" s="42">
        <f>IF($D$2&lt;12,R18/(VLOOKUP($D$2,[1]Profile!$A$1:$D$14,4,FALSE)),R18)</f>
        <v>2048727.3404476766</v>
      </c>
      <c r="U18" s="43">
        <f t="shared" ref="U18:U25" si="10">+T18-D18</f>
        <v>170143.65405666991</v>
      </c>
      <c r="V18" s="44">
        <f t="shared" ref="V18:V25" si="11">+U18/D18</f>
        <v>9.0570175440806186E-2</v>
      </c>
      <c r="W18" s="45" t="str">
        <f t="shared" si="3"/>
        <v>Zero</v>
      </c>
      <c r="X18" s="46" t="str">
        <f t="shared" ref="X18:Y24" si="12">IF($U$16&gt;0,"Zero",IF($U18&lt;0,$C18*0.75,"Zero"))</f>
        <v>Zero</v>
      </c>
      <c r="Y18" s="46" t="str">
        <f t="shared" si="12"/>
        <v>Zero</v>
      </c>
      <c r="Z18" s="47">
        <f>VLOOKUP(A18,'[2]PIVOT 23-24'!$D:$F,2,FALSE)</f>
        <v>84495.117554818135</v>
      </c>
      <c r="AA18" s="47">
        <f>VLOOKUP(A18,'[2]PIVOT 23-24'!$D:$F,3,FALSE)</f>
        <v>45991.318822164802</v>
      </c>
      <c r="AB18" s="48">
        <f>VLOOKUP(A18,[2]Sheet3!$E:$F,2,FALSE)</f>
        <v>12911.524138412004</v>
      </c>
      <c r="AC18" s="48">
        <f>VLOOKUP(A18,[2]Sheet3!$H:$I,2,FALSE)</f>
        <v>6392.0129108871697</v>
      </c>
      <c r="AD18" s="4">
        <f t="shared" si="5"/>
        <v>18779.150000000001</v>
      </c>
      <c r="AE18" s="4">
        <f t="shared" si="6"/>
        <v>28168.725000000002</v>
      </c>
      <c r="AF18" s="4">
        <f t="shared" si="7"/>
        <v>28168.725000000002</v>
      </c>
    </row>
    <row r="19" spans="1:32" s="4" customFormat="1" hidden="1" outlineLevel="1" x14ac:dyDescent="0.25">
      <c r="A19" s="36" t="str">
        <f>'[1]Full Year'!A19</f>
        <v>C86012</v>
      </c>
      <c r="B19" s="37" t="str">
        <f>'[1]Full Year'!B19</f>
        <v>THE OAKWOOD SURGERY</v>
      </c>
      <c r="C19" s="38">
        <f>'[1]Full Year'!D19</f>
        <v>23502.400000000001</v>
      </c>
      <c r="D19" s="39">
        <f>'[1]Full Year'!E19</f>
        <v>1100806.4180836747</v>
      </c>
      <c r="E19" s="39">
        <f>'[1]Full Year'!F19</f>
        <v>183834.67181997368</v>
      </c>
      <c r="F19" s="40">
        <f>'[1]Full Year'!G19</f>
        <v>90949.998036698598</v>
      </c>
      <c r="G19" s="40">
        <f>'[1]Full Year'!H19</f>
        <v>96795.856584097695</v>
      </c>
      <c r="H19" s="40">
        <f>'[1]Full Year'!I19</f>
        <v>0</v>
      </c>
      <c r="I19" s="40">
        <f>'[1]Full Year'!J19</f>
        <v>0</v>
      </c>
      <c r="J19" s="40">
        <f>'[1]Full Year'!K19</f>
        <v>0</v>
      </c>
      <c r="K19" s="40">
        <f>'[1]Full Year'!L19</f>
        <v>0</v>
      </c>
      <c r="L19" s="40">
        <f>'[1]Full Year'!M19</f>
        <v>0</v>
      </c>
      <c r="M19" s="40">
        <f>'[1]Full Year'!N19</f>
        <v>0</v>
      </c>
      <c r="N19" s="40">
        <f>'[1]Full Year'!O19</f>
        <v>0</v>
      </c>
      <c r="O19" s="40">
        <f>'[1]Full Year'!P19</f>
        <v>0</v>
      </c>
      <c r="P19" s="40">
        <f>'[1]Full Year'!Q19</f>
        <v>0</v>
      </c>
      <c r="Q19" s="40">
        <f>'[1]Full Year'!R19</f>
        <v>0</v>
      </c>
      <c r="R19" s="41">
        <f>'[1]Full Year'!S19</f>
        <v>187745.85462079628</v>
      </c>
      <c r="S19" s="41">
        <f>'[1]Full Year'!T19</f>
        <v>3911.1828008226003</v>
      </c>
      <c r="T19" s="42">
        <f>IF($D$2&lt;12,R19/(VLOOKUP($D$2,[1]Profile!$A$1:$D$14,4,FALSE)),R19)</f>
        <v>1124226.6743760256</v>
      </c>
      <c r="U19" s="43">
        <f t="shared" si="10"/>
        <v>23420.256292350823</v>
      </c>
      <c r="V19" s="44">
        <f t="shared" si="11"/>
        <v>2.1275544825693955E-2</v>
      </c>
      <c r="W19" s="45" t="str">
        <f t="shared" si="3"/>
        <v>Zero</v>
      </c>
      <c r="X19" s="46" t="str">
        <f t="shared" si="12"/>
        <v>Zero</v>
      </c>
      <c r="Y19" s="46" t="str">
        <f t="shared" si="12"/>
        <v>Zero</v>
      </c>
      <c r="Z19" s="47">
        <f>VLOOKUP(A19,'[2]PIVOT 23-24'!$D:$F,2,FALSE)</f>
        <v>49445.212900823644</v>
      </c>
      <c r="AA19" s="47">
        <f>VLOOKUP(A19,'[2]PIVOT 23-24'!$D:$F,3,FALSE)</f>
        <v>22698.311931171102</v>
      </c>
      <c r="AB19" s="48">
        <f>VLOOKUP(A19,[2]Sheet3!$E:$F,2,FALSE)</f>
        <v>8076.6562615591693</v>
      </c>
      <c r="AC19" s="48">
        <f>VLOOKUP(A19,[2]Sheet3!$H:$I,2,FALSE)</f>
        <v>3622.7963624707199</v>
      </c>
      <c r="AD19" s="4">
        <f t="shared" si="5"/>
        <v>11751.2</v>
      </c>
      <c r="AE19" s="4">
        <f t="shared" si="6"/>
        <v>17626.800000000003</v>
      </c>
      <c r="AF19" s="4">
        <f t="shared" si="7"/>
        <v>17626.800000000003</v>
      </c>
    </row>
    <row r="20" spans="1:32" s="4" customFormat="1" hidden="1" outlineLevel="1" x14ac:dyDescent="0.25">
      <c r="A20" s="36" t="str">
        <f>'[1]Full Year'!A20</f>
        <v>C86019</v>
      </c>
      <c r="B20" s="37" t="str">
        <f>'[1]Full Year'!B20</f>
        <v>THE SCOTT PRACTICE</v>
      </c>
      <c r="C20" s="38">
        <f>'[1]Full Year'!D20</f>
        <v>55349.599999999999</v>
      </c>
      <c r="D20" s="39">
        <f>'[1]Full Year'!E20</f>
        <v>2650790.5209104768</v>
      </c>
      <c r="E20" s="39">
        <f>'[1]Full Year'!F20</f>
        <v>442682.01699204964</v>
      </c>
      <c r="F20" s="40">
        <f>'[1]Full Year'!G20</f>
        <v>211509.38461021401</v>
      </c>
      <c r="G20" s="40">
        <f>'[1]Full Year'!H20</f>
        <v>241588.18179495199</v>
      </c>
      <c r="H20" s="40">
        <f>'[1]Full Year'!I20</f>
        <v>0</v>
      </c>
      <c r="I20" s="40">
        <f>'[1]Full Year'!J20</f>
        <v>0</v>
      </c>
      <c r="J20" s="40">
        <f>'[1]Full Year'!K20</f>
        <v>0</v>
      </c>
      <c r="K20" s="40">
        <f>'[1]Full Year'!L20</f>
        <v>0</v>
      </c>
      <c r="L20" s="40">
        <f>'[1]Full Year'!M20</f>
        <v>0</v>
      </c>
      <c r="M20" s="40">
        <f>'[1]Full Year'!N20</f>
        <v>0</v>
      </c>
      <c r="N20" s="40">
        <f>'[1]Full Year'!O20</f>
        <v>0</v>
      </c>
      <c r="O20" s="40">
        <f>'[1]Full Year'!P20</f>
        <v>0</v>
      </c>
      <c r="P20" s="40">
        <f>'[1]Full Year'!Q20</f>
        <v>0</v>
      </c>
      <c r="Q20" s="40">
        <f>'[1]Full Year'!R20</f>
        <v>0</v>
      </c>
      <c r="R20" s="41">
        <f>'[1]Full Year'!S20</f>
        <v>453097.566405166</v>
      </c>
      <c r="S20" s="41">
        <f>'[1]Full Year'!T20</f>
        <v>10415.549413116358</v>
      </c>
      <c r="T20" s="42">
        <f>IF($D$2&lt;12,R20/(VLOOKUP($D$2,[1]Profile!$A$1:$D$14,4,FALSE)),R20)</f>
        <v>2713159.0802704548</v>
      </c>
      <c r="U20" s="43">
        <f t="shared" si="10"/>
        <v>62368.559359977953</v>
      </c>
      <c r="V20" s="44">
        <f t="shared" si="11"/>
        <v>2.3528286700888003E-2</v>
      </c>
      <c r="W20" s="45" t="str">
        <f t="shared" si="3"/>
        <v>Zero</v>
      </c>
      <c r="X20" s="46" t="str">
        <f t="shared" si="12"/>
        <v>Zero</v>
      </c>
      <c r="Y20" s="46" t="str">
        <f t="shared" si="12"/>
        <v>Zero</v>
      </c>
      <c r="Z20" s="47">
        <f>VLOOKUP(A20,'[2]PIVOT 23-24'!$D:$F,2,FALSE)</f>
        <v>86973.735551472477</v>
      </c>
      <c r="AA20" s="47">
        <f>VLOOKUP(A20,'[2]PIVOT 23-24'!$D:$F,3,FALSE)</f>
        <v>31394.5742818461</v>
      </c>
      <c r="AB20" s="48">
        <f>VLOOKUP(A20,[2]Sheet3!$E:$F,2,FALSE)</f>
        <v>14231.058254537182</v>
      </c>
      <c r="AC20" s="48">
        <f>VLOOKUP(A20,[2]Sheet3!$H:$I,2,FALSE)</f>
        <v>4686.9111274446504</v>
      </c>
      <c r="AD20" s="4">
        <f t="shared" si="5"/>
        <v>27674.799999999999</v>
      </c>
      <c r="AE20" s="4">
        <f t="shared" si="6"/>
        <v>41512.199999999997</v>
      </c>
      <c r="AF20" s="4">
        <f t="shared" si="7"/>
        <v>41512.199999999997</v>
      </c>
    </row>
    <row r="21" spans="1:32" s="4" customFormat="1" hidden="1" outlineLevel="1" x14ac:dyDescent="0.25">
      <c r="A21" s="36" t="str">
        <f>'[1]Full Year'!A21</f>
        <v>C86020</v>
      </c>
      <c r="B21" s="37" t="str">
        <f>'[1]Full Year'!B21</f>
        <v>ST.JOHNS GROUP PRACTICE</v>
      </c>
      <c r="C21" s="38">
        <f>'[1]Full Year'!D21</f>
        <v>32593.5</v>
      </c>
      <c r="D21" s="39">
        <f>'[1]Full Year'!E21</f>
        <v>1574239.5601280481</v>
      </c>
      <c r="E21" s="39">
        <f>'[1]Full Year'!F21</f>
        <v>262898.00654138403</v>
      </c>
      <c r="F21" s="40">
        <f>'[1]Full Year'!G21</f>
        <v>126583.49370901199</v>
      </c>
      <c r="G21" s="40">
        <f>'[1]Full Year'!H21</f>
        <v>140079.16809356201</v>
      </c>
      <c r="H21" s="40">
        <f>'[1]Full Year'!I21</f>
        <v>0</v>
      </c>
      <c r="I21" s="40">
        <f>'[1]Full Year'!J21</f>
        <v>0</v>
      </c>
      <c r="J21" s="40">
        <f>'[1]Full Year'!K21</f>
        <v>0</v>
      </c>
      <c r="K21" s="40">
        <f>'[1]Full Year'!L21</f>
        <v>0</v>
      </c>
      <c r="L21" s="40">
        <f>'[1]Full Year'!M21</f>
        <v>0</v>
      </c>
      <c r="M21" s="40">
        <f>'[1]Full Year'!N21</f>
        <v>0</v>
      </c>
      <c r="N21" s="40">
        <f>'[1]Full Year'!O21</f>
        <v>0</v>
      </c>
      <c r="O21" s="40">
        <f>'[1]Full Year'!P21</f>
        <v>0</v>
      </c>
      <c r="P21" s="40">
        <f>'[1]Full Year'!Q21</f>
        <v>0</v>
      </c>
      <c r="Q21" s="40">
        <f>'[1]Full Year'!R21</f>
        <v>0</v>
      </c>
      <c r="R21" s="41">
        <f>'[1]Full Year'!S21</f>
        <v>266662.661802574</v>
      </c>
      <c r="S21" s="41">
        <f>'[1]Full Year'!T21</f>
        <v>3764.6552611899679</v>
      </c>
      <c r="T21" s="42">
        <f>IF($D$2&lt;12,R21/(VLOOKUP($D$2,[1]Profile!$A$1:$D$14,4,FALSE)),R21)</f>
        <v>1596782.406003437</v>
      </c>
      <c r="U21" s="43">
        <f t="shared" si="10"/>
        <v>22542.845875388943</v>
      </c>
      <c r="V21" s="44">
        <f t="shared" si="11"/>
        <v>1.4319831902557013E-2</v>
      </c>
      <c r="W21" s="45" t="str">
        <f t="shared" si="3"/>
        <v>Zero</v>
      </c>
      <c r="X21" s="46" t="str">
        <f t="shared" si="12"/>
        <v>Zero</v>
      </c>
      <c r="Y21" s="46" t="str">
        <f t="shared" si="12"/>
        <v>Zero</v>
      </c>
      <c r="Z21" s="47">
        <f>VLOOKUP(A21,'[2]PIVOT 23-24'!$D:$F,2,FALSE)</f>
        <v>59172.012623665454</v>
      </c>
      <c r="AA21" s="47">
        <f>VLOOKUP(A21,'[2]PIVOT 23-24'!$D:$F,3,FALSE)</f>
        <v>21280.698241868398</v>
      </c>
      <c r="AB21" s="48">
        <f>VLOOKUP(A21,[2]Sheet3!$E:$F,2,FALSE)</f>
        <v>9593.4148976473934</v>
      </c>
      <c r="AC21" s="48">
        <f>VLOOKUP(A21,[2]Sheet3!$H:$I,2,FALSE)</f>
        <v>3183.53062960835</v>
      </c>
      <c r="AD21" s="4">
        <f t="shared" si="5"/>
        <v>16296.75</v>
      </c>
      <c r="AE21" s="4">
        <f t="shared" si="6"/>
        <v>24445.125</v>
      </c>
      <c r="AF21" s="4">
        <f t="shared" si="7"/>
        <v>24445.125</v>
      </c>
    </row>
    <row r="22" spans="1:32" s="4" customFormat="1" hidden="1" outlineLevel="1" x14ac:dyDescent="0.25">
      <c r="A22" s="36" t="str">
        <f>'[1]Full Year'!A22</f>
        <v>C86022</v>
      </c>
      <c r="B22" s="37" t="e">
        <f>'[1]Full Year'!B22</f>
        <v>#N/A</v>
      </c>
      <c r="C22" s="38">
        <f>'[1]Full Year'!D22</f>
        <v>0</v>
      </c>
      <c r="D22" s="39">
        <f>'[1]Full Year'!E22</f>
        <v>0</v>
      </c>
      <c r="E22" s="39">
        <f>'[1]Full Year'!F22</f>
        <v>0</v>
      </c>
      <c r="F22" s="40">
        <f>'[1]Full Year'!G22</f>
        <v>0</v>
      </c>
      <c r="G22" s="40">
        <f>'[1]Full Year'!H22</f>
        <v>0</v>
      </c>
      <c r="H22" s="40">
        <f>'[1]Full Year'!I22</f>
        <v>0</v>
      </c>
      <c r="I22" s="40">
        <f>'[1]Full Year'!J22</f>
        <v>0</v>
      </c>
      <c r="J22" s="40">
        <f>'[1]Full Year'!K22</f>
        <v>0</v>
      </c>
      <c r="K22" s="40">
        <f>'[1]Full Year'!L22</f>
        <v>0</v>
      </c>
      <c r="L22" s="40">
        <f>'[1]Full Year'!M22</f>
        <v>0</v>
      </c>
      <c r="M22" s="40">
        <f>'[1]Full Year'!N22</f>
        <v>0</v>
      </c>
      <c r="N22" s="40">
        <f>'[1]Full Year'!O22</f>
        <v>0</v>
      </c>
      <c r="O22" s="40">
        <f>'[1]Full Year'!P22</f>
        <v>0</v>
      </c>
      <c r="P22" s="40">
        <f>'[1]Full Year'!Q22</f>
        <v>0</v>
      </c>
      <c r="Q22" s="40">
        <f>'[1]Full Year'!R22</f>
        <v>0</v>
      </c>
      <c r="R22" s="41">
        <f>'[1]Full Year'!S22</f>
        <v>0</v>
      </c>
      <c r="S22" s="41">
        <f>'[1]Full Year'!T22</f>
        <v>0</v>
      </c>
      <c r="T22" s="42">
        <f>IF($D$2&lt;12,R22/(VLOOKUP($D$2,[1]Profile!$A$1:$D$14,4,FALSE)),R22)</f>
        <v>0</v>
      </c>
      <c r="U22" s="43">
        <f t="shared" si="10"/>
        <v>0</v>
      </c>
      <c r="V22" s="44" t="e">
        <f t="shared" si="11"/>
        <v>#DIV/0!</v>
      </c>
      <c r="W22" s="45" t="str">
        <f t="shared" si="3"/>
        <v>Zero</v>
      </c>
      <c r="X22" s="46" t="str">
        <f t="shared" si="12"/>
        <v>Zero</v>
      </c>
      <c r="Y22" s="46" t="str">
        <f t="shared" si="12"/>
        <v>Zero</v>
      </c>
      <c r="Z22" s="47"/>
      <c r="AA22" s="47"/>
      <c r="AB22" s="48"/>
      <c r="AC22" s="48"/>
      <c r="AD22" s="4">
        <f t="shared" si="5"/>
        <v>0</v>
      </c>
      <c r="AE22" s="4">
        <f t="shared" si="6"/>
        <v>0</v>
      </c>
      <c r="AF22" s="4">
        <f t="shared" si="7"/>
        <v>0</v>
      </c>
    </row>
    <row r="23" spans="1:32" s="4" customFormat="1" hidden="1" outlineLevel="1" x14ac:dyDescent="0.25">
      <c r="A23" s="36" t="str">
        <f>'[1]Full Year'!A23</f>
        <v>C86025</v>
      </c>
      <c r="B23" s="37" t="str">
        <f>'[1]Full Year'!B23</f>
        <v>FRANCES STREET MEDICAL CENTRE</v>
      </c>
      <c r="C23" s="38">
        <f>'[1]Full Year'!D23</f>
        <v>24429</v>
      </c>
      <c r="D23" s="39">
        <f>'[1]Full Year'!E23</f>
        <v>1010370.7176077445</v>
      </c>
      <c r="E23" s="39">
        <f>'[1]Full Year'!F23</f>
        <v>168731.90984049335</v>
      </c>
      <c r="F23" s="40">
        <f>'[1]Full Year'!G23</f>
        <v>72702.127383892293</v>
      </c>
      <c r="G23" s="40">
        <f>'[1]Full Year'!H23</f>
        <v>84105.783058966903</v>
      </c>
      <c r="H23" s="40">
        <f>'[1]Full Year'!I23</f>
        <v>0</v>
      </c>
      <c r="I23" s="40">
        <f>'[1]Full Year'!J23</f>
        <v>0</v>
      </c>
      <c r="J23" s="40">
        <f>'[1]Full Year'!K23</f>
        <v>0</v>
      </c>
      <c r="K23" s="40">
        <f>'[1]Full Year'!L23</f>
        <v>0</v>
      </c>
      <c r="L23" s="40">
        <f>'[1]Full Year'!M23</f>
        <v>0</v>
      </c>
      <c r="M23" s="40">
        <f>'[1]Full Year'!N23</f>
        <v>0</v>
      </c>
      <c r="N23" s="40">
        <f>'[1]Full Year'!O23</f>
        <v>0</v>
      </c>
      <c r="O23" s="40">
        <f>'[1]Full Year'!P23</f>
        <v>0</v>
      </c>
      <c r="P23" s="40">
        <f>'[1]Full Year'!Q23</f>
        <v>0</v>
      </c>
      <c r="Q23" s="40">
        <f>'[1]Full Year'!R23</f>
        <v>0</v>
      </c>
      <c r="R23" s="41">
        <f>'[1]Full Year'!S23</f>
        <v>156807.9104428592</v>
      </c>
      <c r="S23" s="41">
        <f>'[1]Full Year'!T23</f>
        <v>-11923.99939763415</v>
      </c>
      <c r="T23" s="42">
        <f>IF($D$2&lt;12,R23/(VLOOKUP($D$2,[1]Profile!$A$1:$D$14,4,FALSE)),R23)</f>
        <v>938969.52360993531</v>
      </c>
      <c r="U23" s="43">
        <f t="shared" si="10"/>
        <v>-71401.193997809198</v>
      </c>
      <c r="V23" s="49">
        <f t="shared" si="11"/>
        <v>-7.0668312881103534E-2</v>
      </c>
      <c r="W23" s="45">
        <f t="shared" si="3"/>
        <v>12214.5</v>
      </c>
      <c r="X23" s="46" t="str">
        <f t="shared" si="12"/>
        <v>Zero</v>
      </c>
      <c r="Y23" s="46" t="str">
        <f t="shared" si="12"/>
        <v>Zero</v>
      </c>
      <c r="Z23" s="47">
        <f>VLOOKUP(A23,'[2]PIVOT 23-24'!$D:$F,2,FALSE)</f>
        <v>27431.78058293966</v>
      </c>
      <c r="AA23" s="47">
        <f>VLOOKUP(A23,'[2]PIVOT 23-24'!$D:$F,3,FALSE)</f>
        <v>7711.4850307957604</v>
      </c>
      <c r="AB23" s="48">
        <f>VLOOKUP(A23,[2]Sheet3!$E:$F,2,FALSE)</f>
        <v>4744.6775741763777</v>
      </c>
      <c r="AC23" s="48">
        <f>VLOOKUP(A23,[2]Sheet3!$H:$I,2,FALSE)</f>
        <v>1396.2989287954799</v>
      </c>
      <c r="AD23" s="4">
        <f t="shared" si="5"/>
        <v>12214.5</v>
      </c>
      <c r="AE23" s="4">
        <f t="shared" si="6"/>
        <v>18321.75</v>
      </c>
      <c r="AF23" s="4">
        <f t="shared" si="7"/>
        <v>18321.75</v>
      </c>
    </row>
    <row r="24" spans="1:32" s="4" customFormat="1" hidden="1" outlineLevel="1" x14ac:dyDescent="0.25">
      <c r="A24" s="36" t="str">
        <f>'[1]Full Year'!A24</f>
        <v>Y05167</v>
      </c>
      <c r="B24" s="37" t="str">
        <f>'[1]Full Year'!B24</f>
        <v>THE FLYING SCOTSMAN HEALTH CENTRE</v>
      </c>
      <c r="C24" s="38">
        <f>'[1]Full Year'!D24</f>
        <v>27552.400000000001</v>
      </c>
      <c r="D24" s="39">
        <f>'[1]Full Year'!E24</f>
        <v>881805.21149106557</v>
      </c>
      <c r="E24" s="39">
        <f>'[1]Full Year'!F24</f>
        <v>147261.47031900796</v>
      </c>
      <c r="F24" s="40">
        <f>'[1]Full Year'!G24</f>
        <v>67943.794847280005</v>
      </c>
      <c r="G24" s="40">
        <f>'[1]Full Year'!H24</f>
        <v>73421.230185309105</v>
      </c>
      <c r="H24" s="40">
        <f>'[1]Full Year'!I24</f>
        <v>0</v>
      </c>
      <c r="I24" s="40">
        <f>'[1]Full Year'!J24</f>
        <v>0</v>
      </c>
      <c r="J24" s="40">
        <f>'[1]Full Year'!K24</f>
        <v>0</v>
      </c>
      <c r="K24" s="40">
        <f>'[1]Full Year'!L24</f>
        <v>0</v>
      </c>
      <c r="L24" s="40">
        <f>'[1]Full Year'!M24</f>
        <v>0</v>
      </c>
      <c r="M24" s="40">
        <f>'[1]Full Year'!N24</f>
        <v>0</v>
      </c>
      <c r="N24" s="40">
        <f>'[1]Full Year'!O24</f>
        <v>0</v>
      </c>
      <c r="O24" s="40">
        <f>'[1]Full Year'!P24</f>
        <v>0</v>
      </c>
      <c r="P24" s="40">
        <f>'[1]Full Year'!Q24</f>
        <v>0</v>
      </c>
      <c r="Q24" s="40">
        <f>'[1]Full Year'!R24</f>
        <v>0</v>
      </c>
      <c r="R24" s="41">
        <f>'[1]Full Year'!S24</f>
        <v>141365.0250325891</v>
      </c>
      <c r="S24" s="41">
        <f>'[1]Full Year'!T24</f>
        <v>-5896.4452864188643</v>
      </c>
      <c r="T24" s="42">
        <f>IF($D$2&lt;12,R24/(VLOOKUP($D$2,[1]Profile!$A$1:$D$14,4,FALSE)),R24)</f>
        <v>846497.15588376694</v>
      </c>
      <c r="U24" s="43">
        <f t="shared" si="10"/>
        <v>-35308.055607298622</v>
      </c>
      <c r="V24" s="49">
        <f t="shared" si="11"/>
        <v>-4.0040652002493141E-2</v>
      </c>
      <c r="W24" s="45">
        <f t="shared" si="3"/>
        <v>13776.2</v>
      </c>
      <c r="X24" s="46" t="str">
        <f t="shared" si="12"/>
        <v>Zero</v>
      </c>
      <c r="Y24" s="46" t="str">
        <f t="shared" si="12"/>
        <v>Zero</v>
      </c>
      <c r="Z24" s="47">
        <f>VLOOKUP(A24,'[2]PIVOT 23-24'!$D:$F,2,FALSE)</f>
        <v>29782.179235729418</v>
      </c>
      <c r="AA24" s="47">
        <f>VLOOKUP(A24,'[2]PIVOT 23-24'!$D:$F,3,FALSE)</f>
        <v>12420.224732632199</v>
      </c>
      <c r="AB24" s="48">
        <f>VLOOKUP(A24,[2]Sheet3!$E:$F,2,FALSE)</f>
        <v>4455.5851567710733</v>
      </c>
      <c r="AC24" s="48">
        <f>VLOOKUP(A24,[2]Sheet3!$H:$I,2,FALSE)</f>
        <v>1707.170187449</v>
      </c>
      <c r="AD24" s="4">
        <f t="shared" si="5"/>
        <v>13776.2</v>
      </c>
      <c r="AE24" s="4">
        <f t="shared" si="6"/>
        <v>20664.300000000003</v>
      </c>
      <c r="AF24" s="4">
        <f t="shared" si="7"/>
        <v>20664.300000000003</v>
      </c>
    </row>
    <row r="25" spans="1:32" s="65" customFormat="1" collapsed="1" x14ac:dyDescent="0.25">
      <c r="A25" s="52"/>
      <c r="B25" s="53" t="str">
        <f>'[1]Full Year'!B25</f>
        <v>Central PCN</v>
      </c>
      <c r="C25" s="54">
        <f>'[1]Full Year'!D25</f>
        <v>200985.19999999998</v>
      </c>
      <c r="D25" s="55">
        <f>'[1]Full Year'!E25</f>
        <v>9096596.114612015</v>
      </c>
      <c r="E25" s="55">
        <f>'[1]Full Year'!F25</f>
        <v>1519131.5511402069</v>
      </c>
      <c r="F25" s="56">
        <f>'[1]Full Year'!G25</f>
        <v>734726.97675563593</v>
      </c>
      <c r="G25" s="56">
        <f>'[1]Full Year'!H25</f>
        <v>813089.50740311062</v>
      </c>
      <c r="H25" s="56">
        <f>'[1]Full Year'!I25</f>
        <v>0</v>
      </c>
      <c r="I25" s="56">
        <f>'[1]Full Year'!J25</f>
        <v>0</v>
      </c>
      <c r="J25" s="56">
        <f>'[1]Full Year'!K25</f>
        <v>0</v>
      </c>
      <c r="K25" s="56">
        <f>'[1]Full Year'!L25</f>
        <v>0</v>
      </c>
      <c r="L25" s="56">
        <f>'[1]Full Year'!M25</f>
        <v>0</v>
      </c>
      <c r="M25" s="56">
        <f>'[1]Full Year'!N25</f>
        <v>0</v>
      </c>
      <c r="N25" s="56">
        <f>'[1]Full Year'!O25</f>
        <v>0</v>
      </c>
      <c r="O25" s="56">
        <f>'[1]Full Year'!P25</f>
        <v>0</v>
      </c>
      <c r="P25" s="56">
        <f>'[1]Full Year'!Q25</f>
        <v>0</v>
      </c>
      <c r="Q25" s="56">
        <f>'[1]Full Year'!R25</f>
        <v>0</v>
      </c>
      <c r="R25" s="57">
        <f>'[1]Full Year'!S25</f>
        <v>1547816.4841587464</v>
      </c>
      <c r="S25" s="57">
        <f>'[1]Full Year'!T25</f>
        <v>28684.933018539567</v>
      </c>
      <c r="T25" s="58">
        <f t="shared" ref="T25" si="13">SUM(T18:T24)</f>
        <v>9268362.1805912964</v>
      </c>
      <c r="U25" s="59">
        <f t="shared" si="10"/>
        <v>171766.06597928144</v>
      </c>
      <c r="V25" s="60">
        <f t="shared" si="11"/>
        <v>1.8882454911169546E-2</v>
      </c>
      <c r="W25" s="61">
        <f>SUM(W18:W24)</f>
        <v>25990.7</v>
      </c>
      <c r="X25" s="61">
        <f>SUM(X18:X24)</f>
        <v>0</v>
      </c>
      <c r="Y25" s="62">
        <f t="shared" ref="Y25" si="14">SUM(Y18:Y24)</f>
        <v>0</v>
      </c>
      <c r="Z25" s="63">
        <f>SUM(Z18:Z24)</f>
        <v>337300.03844944877</v>
      </c>
      <c r="AA25" s="63">
        <f>SUM(AA18:AA24)</f>
        <v>141496.61304047838</v>
      </c>
      <c r="AB25" s="64">
        <f t="shared" ref="AB25:AC25" si="15">SUM(AB18:AB24)</f>
        <v>54012.916283103201</v>
      </c>
      <c r="AC25" s="64">
        <f t="shared" si="15"/>
        <v>20988.720146655371</v>
      </c>
      <c r="AD25" s="4">
        <f t="shared" si="5"/>
        <v>100492.59999999999</v>
      </c>
      <c r="AE25" s="4">
        <f t="shared" si="6"/>
        <v>150738.9</v>
      </c>
      <c r="AF25" s="4">
        <f t="shared" si="7"/>
        <v>150738.9</v>
      </c>
    </row>
    <row r="26" spans="1:32" s="4" customFormat="1" x14ac:dyDescent="0.25">
      <c r="A26" s="66" t="str">
        <f>'[1]Full Year'!A26</f>
        <v>4 DONCASTER</v>
      </c>
      <c r="B26" s="78"/>
      <c r="C26" s="38"/>
      <c r="D26" s="39"/>
      <c r="E26" s="39"/>
      <c r="F26" s="70"/>
      <c r="G26" s="40"/>
      <c r="H26" s="40"/>
      <c r="I26" s="70"/>
      <c r="J26" s="70"/>
      <c r="K26" s="70"/>
      <c r="L26" s="70"/>
      <c r="M26" s="70"/>
      <c r="N26" s="70"/>
      <c r="O26" s="40"/>
      <c r="P26" s="70"/>
      <c r="Q26" s="70"/>
      <c r="R26" s="79"/>
      <c r="S26" s="41"/>
      <c r="T26" s="42"/>
      <c r="U26" s="43"/>
      <c r="V26" s="44"/>
      <c r="W26" s="45"/>
      <c r="X26" s="46"/>
      <c r="Y26" s="75"/>
      <c r="Z26" s="76"/>
      <c r="AA26" s="76"/>
      <c r="AB26" s="77"/>
      <c r="AC26" s="77"/>
      <c r="AD26" s="4">
        <f t="shared" si="5"/>
        <v>0</v>
      </c>
      <c r="AE26" s="4">
        <f t="shared" si="6"/>
        <v>0</v>
      </c>
      <c r="AF26" s="4">
        <f t="shared" si="7"/>
        <v>0</v>
      </c>
    </row>
    <row r="27" spans="1:32" s="4" customFormat="1" hidden="1" outlineLevel="1" x14ac:dyDescent="0.25">
      <c r="A27" s="36" t="str">
        <f>'[1]Full Year'!A27</f>
        <v>C86007</v>
      </c>
      <c r="B27" s="37" t="str">
        <f>'[1]Full Year'!B27</f>
        <v>THE BURNS PRACTICE</v>
      </c>
      <c r="C27" s="38">
        <f>'[1]Full Year'!D27</f>
        <v>60787.5</v>
      </c>
      <c r="D27" s="39">
        <f>'[1]Full Year'!E27</f>
        <v>2702866.4183159675</v>
      </c>
      <c r="E27" s="39">
        <f>'[1]Full Year'!F27</f>
        <v>451378.6918587666</v>
      </c>
      <c r="F27" s="40">
        <f>'[1]Full Year'!G27</f>
        <v>233882.04817263299</v>
      </c>
      <c r="G27" s="40">
        <f>'[1]Full Year'!H27</f>
        <v>246695.99833494201</v>
      </c>
      <c r="H27" s="40">
        <f>'[1]Full Year'!I27</f>
        <v>0</v>
      </c>
      <c r="I27" s="40">
        <f>'[1]Full Year'!J27</f>
        <v>0</v>
      </c>
      <c r="J27" s="40">
        <f>'[1]Full Year'!K27</f>
        <v>0</v>
      </c>
      <c r="K27" s="40">
        <f>'[1]Full Year'!L27</f>
        <v>0</v>
      </c>
      <c r="L27" s="40">
        <f>'[1]Full Year'!M27</f>
        <v>0</v>
      </c>
      <c r="M27" s="40">
        <f>'[1]Full Year'!N27</f>
        <v>0</v>
      </c>
      <c r="N27" s="40">
        <f>'[1]Full Year'!O27</f>
        <v>0</v>
      </c>
      <c r="O27" s="40">
        <f>'[1]Full Year'!P27</f>
        <v>0</v>
      </c>
      <c r="P27" s="40">
        <f>'[1]Full Year'!Q27</f>
        <v>0</v>
      </c>
      <c r="Q27" s="40">
        <f>'[1]Full Year'!R27</f>
        <v>0</v>
      </c>
      <c r="R27" s="41">
        <f>'[1]Full Year'!S27</f>
        <v>480578.04650757497</v>
      </c>
      <c r="S27" s="41">
        <f>'[1]Full Year'!T27</f>
        <v>29199.354648808367</v>
      </c>
      <c r="T27" s="42">
        <f>IF($D$2&lt;12,R27/(VLOOKUP($D$2,[1]Profile!$A$1:$D$14,4,FALSE)),R27)</f>
        <v>2877712.853338772</v>
      </c>
      <c r="U27" s="43">
        <f>+T27-D27</f>
        <v>174846.43502280442</v>
      </c>
      <c r="V27" s="44">
        <f>+U27/D27</f>
        <v>6.4689262420798158E-2</v>
      </c>
      <c r="W27" s="45" t="str">
        <f t="shared" si="3"/>
        <v>Zero</v>
      </c>
      <c r="X27" s="46" t="str">
        <f t="shared" ref="X27:Y30" si="16">IF($U$16&gt;0,"Zero",IF($U27&lt;0,$C27*0.75,"Zero"))</f>
        <v>Zero</v>
      </c>
      <c r="Y27" s="46" t="str">
        <f t="shared" si="16"/>
        <v>Zero</v>
      </c>
      <c r="Z27" s="47">
        <f>VLOOKUP(A27,'[2]PIVOT 23-24'!$D:$F,2,FALSE)</f>
        <v>74112.206534996294</v>
      </c>
      <c r="AA27" s="47">
        <f>VLOOKUP(A27,'[2]PIVOT 23-24'!$D:$F,3,FALSE)</f>
        <v>28266.006145790601</v>
      </c>
      <c r="AB27" s="48">
        <f>VLOOKUP(A27,[2]Sheet3!$E:$F,2,FALSE)</f>
        <v>12178.190629351215</v>
      </c>
      <c r="AC27" s="48">
        <f>VLOOKUP(A27,[2]Sheet3!$H:$I,2,FALSE)</f>
        <v>4287.8780464914598</v>
      </c>
      <c r="AD27" s="4">
        <f t="shared" si="5"/>
        <v>30393.75</v>
      </c>
      <c r="AE27" s="4">
        <f t="shared" si="6"/>
        <v>45590.625</v>
      </c>
      <c r="AF27" s="4">
        <f t="shared" si="7"/>
        <v>45590.625</v>
      </c>
    </row>
    <row r="28" spans="1:32" s="4" customFormat="1" hidden="1" outlineLevel="1" x14ac:dyDescent="0.25">
      <c r="A28" s="36" t="str">
        <f>'[1]Full Year'!A28</f>
        <v>C86011</v>
      </c>
      <c r="B28" s="37" t="str">
        <f>'[1]Full Year'!B28</f>
        <v>MOUNT GROUP PRACTICE</v>
      </c>
      <c r="C28" s="38">
        <f>'[1]Full Year'!D28</f>
        <v>50403.199999999997</v>
      </c>
      <c r="D28" s="39">
        <f>'[1]Full Year'!E28</f>
        <v>2391454.7262967019</v>
      </c>
      <c r="E28" s="39">
        <f>'[1]Full Year'!F28</f>
        <v>399372.93929154926</v>
      </c>
      <c r="F28" s="40">
        <f>'[1]Full Year'!G28</f>
        <v>210991.08999630599</v>
      </c>
      <c r="G28" s="40">
        <f>'[1]Full Year'!H28</f>
        <v>211087.769994918</v>
      </c>
      <c r="H28" s="40">
        <f>'[1]Full Year'!I28</f>
        <v>0</v>
      </c>
      <c r="I28" s="40">
        <f>'[1]Full Year'!J28</f>
        <v>0</v>
      </c>
      <c r="J28" s="40">
        <f>'[1]Full Year'!K28</f>
        <v>0</v>
      </c>
      <c r="K28" s="40">
        <f>'[1]Full Year'!L28</f>
        <v>0</v>
      </c>
      <c r="L28" s="40">
        <f>'[1]Full Year'!M28</f>
        <v>0</v>
      </c>
      <c r="M28" s="40">
        <f>'[1]Full Year'!N28</f>
        <v>0</v>
      </c>
      <c r="N28" s="40">
        <f>'[1]Full Year'!O28</f>
        <v>0</v>
      </c>
      <c r="O28" s="40">
        <f>'[1]Full Year'!P28</f>
        <v>0</v>
      </c>
      <c r="P28" s="40">
        <f>'[1]Full Year'!Q28</f>
        <v>0</v>
      </c>
      <c r="Q28" s="40">
        <f>'[1]Full Year'!R28</f>
        <v>0</v>
      </c>
      <c r="R28" s="41">
        <f>'[1]Full Year'!S28</f>
        <v>422078.85999122402</v>
      </c>
      <c r="S28" s="41">
        <f>'[1]Full Year'!T28</f>
        <v>22705.920699674753</v>
      </c>
      <c r="T28" s="42">
        <f>IF($D$2&lt;12,R28/(VLOOKUP($D$2,[1]Profile!$A$1:$D$14,4,FALSE)),R28)</f>
        <v>2527418.3233007425</v>
      </c>
      <c r="U28" s="43">
        <f>+T28-D28</f>
        <v>135963.59700404061</v>
      </c>
      <c r="V28" s="44">
        <f>+U28/D28</f>
        <v>5.6853928911540653E-2</v>
      </c>
      <c r="W28" s="45" t="str">
        <f t="shared" si="3"/>
        <v>Zero</v>
      </c>
      <c r="X28" s="46" t="str">
        <f t="shared" si="16"/>
        <v>Zero</v>
      </c>
      <c r="Y28" s="46" t="str">
        <f t="shared" si="16"/>
        <v>Zero</v>
      </c>
      <c r="Z28" s="47">
        <f>VLOOKUP(A28,'[2]PIVOT 23-24'!$D:$F,2,FALSE)</f>
        <v>103415.51707782377</v>
      </c>
      <c r="AA28" s="47">
        <f>VLOOKUP(A28,'[2]PIVOT 23-24'!$D:$F,3,FALSE)</f>
        <v>42605.559555715401</v>
      </c>
      <c r="AB28" s="48">
        <f>VLOOKUP(A28,[2]Sheet3!$E:$F,2,FALSE)</f>
        <v>18937.997154364861</v>
      </c>
      <c r="AC28" s="48">
        <f>VLOOKUP(A28,[2]Sheet3!$H:$I,2,FALSE)</f>
        <v>8537.6593332675802</v>
      </c>
      <c r="AD28" s="4">
        <f t="shared" si="5"/>
        <v>25201.599999999999</v>
      </c>
      <c r="AE28" s="4">
        <f t="shared" si="6"/>
        <v>37802.399999999994</v>
      </c>
      <c r="AF28" s="4">
        <f t="shared" si="7"/>
        <v>37802.399999999994</v>
      </c>
    </row>
    <row r="29" spans="1:32" s="4" customFormat="1" hidden="1" outlineLevel="1" x14ac:dyDescent="0.25">
      <c r="A29" s="36" t="str">
        <f>'[1]Full Year'!A29</f>
        <v>C86017</v>
      </c>
      <c r="B29" s="37" t="str">
        <f>'[1]Full Year'!B29</f>
        <v>KINGTHORNE GROUP PRACTICE</v>
      </c>
      <c r="C29" s="38">
        <f>'[1]Full Year'!D29</f>
        <v>46953.8</v>
      </c>
      <c r="D29" s="39">
        <f>'[1]Full Year'!E29</f>
        <v>2092306.6512758364</v>
      </c>
      <c r="E29" s="39">
        <f>'[1]Full Year'!F29</f>
        <v>349415.21076306468</v>
      </c>
      <c r="F29" s="40">
        <f>'[1]Full Year'!G29</f>
        <v>170857.77001732701</v>
      </c>
      <c r="G29" s="40">
        <f>'[1]Full Year'!H29</f>
        <v>179894.050703983</v>
      </c>
      <c r="H29" s="40">
        <f>'[1]Full Year'!I29</f>
        <v>0</v>
      </c>
      <c r="I29" s="40">
        <f>'[1]Full Year'!J29</f>
        <v>0</v>
      </c>
      <c r="J29" s="40">
        <f>'[1]Full Year'!K29</f>
        <v>0</v>
      </c>
      <c r="K29" s="40">
        <f>'[1]Full Year'!L29</f>
        <v>0</v>
      </c>
      <c r="L29" s="40">
        <f>'[1]Full Year'!M29</f>
        <v>0</v>
      </c>
      <c r="M29" s="40">
        <f>'[1]Full Year'!N29</f>
        <v>0</v>
      </c>
      <c r="N29" s="40">
        <f>'[1]Full Year'!O29</f>
        <v>0</v>
      </c>
      <c r="O29" s="40">
        <f>'[1]Full Year'!P29</f>
        <v>0</v>
      </c>
      <c r="P29" s="40">
        <f>'[1]Full Year'!Q29</f>
        <v>0</v>
      </c>
      <c r="Q29" s="40">
        <f>'[1]Full Year'!R29</f>
        <v>0</v>
      </c>
      <c r="R29" s="41">
        <f>'[1]Full Year'!S29</f>
        <v>350751.82072130998</v>
      </c>
      <c r="S29" s="41">
        <f>'[1]Full Year'!T29</f>
        <v>1336.6099582453026</v>
      </c>
      <c r="T29" s="42">
        <f>IF($D$2&lt;12,R29/(VLOOKUP($D$2,[1]Profile!$A$1:$D$14,4,FALSE)),R29)</f>
        <v>2100310.3037204188</v>
      </c>
      <c r="U29" s="43">
        <f>+T29-D29</f>
        <v>8003.6524445824325</v>
      </c>
      <c r="V29" s="44">
        <f>+U29/D29</f>
        <v>3.8252769686995952E-3</v>
      </c>
      <c r="W29" s="45" t="str">
        <f t="shared" si="3"/>
        <v>Zero</v>
      </c>
      <c r="X29" s="46" t="str">
        <f t="shared" si="16"/>
        <v>Zero</v>
      </c>
      <c r="Y29" s="46" t="str">
        <f t="shared" si="16"/>
        <v>Zero</v>
      </c>
      <c r="Z29" s="47">
        <f>VLOOKUP(A29,'[2]PIVOT 23-24'!$D:$F,2,FALSE)</f>
        <v>71873.067183798499</v>
      </c>
      <c r="AA29" s="47">
        <f>VLOOKUP(A29,'[2]PIVOT 23-24'!$D:$F,3,FALSE)</f>
        <v>21314.185302628299</v>
      </c>
      <c r="AB29" s="48">
        <f>VLOOKUP(A29,[2]Sheet3!$E:$F,2,FALSE)</f>
        <v>12956.921129080229</v>
      </c>
      <c r="AC29" s="48">
        <f>VLOOKUP(A29,[2]Sheet3!$H:$I,2,FALSE)</f>
        <v>4343.6046537626498</v>
      </c>
      <c r="AD29" s="4">
        <f t="shared" si="5"/>
        <v>23476.9</v>
      </c>
      <c r="AE29" s="4">
        <f t="shared" si="6"/>
        <v>35215.350000000006</v>
      </c>
      <c r="AF29" s="4">
        <f t="shared" si="7"/>
        <v>35215.350000000006</v>
      </c>
    </row>
    <row r="30" spans="1:32" s="65" customFormat="1" hidden="1" outlineLevel="1" x14ac:dyDescent="0.25">
      <c r="A30" s="36" t="str">
        <f>'[1]Full Year'!A30</f>
        <v>C86029</v>
      </c>
      <c r="B30" s="37" t="str">
        <f>'[1]Full Year'!B30</f>
        <v>ST VINCENT MEDICAL CENTRE</v>
      </c>
      <c r="C30" s="38">
        <f>'[1]Full Year'!D30</f>
        <v>54275</v>
      </c>
      <c r="D30" s="39">
        <f>'[1]Full Year'!E30</f>
        <v>2565943.1424757983</v>
      </c>
      <c r="E30" s="39">
        <f>'[1]Full Year'!F30</f>
        <v>428512.50479345833</v>
      </c>
      <c r="F30" s="40">
        <f>'[1]Full Year'!G30</f>
        <v>207895.29502919299</v>
      </c>
      <c r="G30" s="40">
        <f>'[1]Full Year'!H30</f>
        <v>214705.187106483</v>
      </c>
      <c r="H30" s="40">
        <f>'[1]Full Year'!I30</f>
        <v>0</v>
      </c>
      <c r="I30" s="40">
        <f>'[1]Full Year'!J30</f>
        <v>0</v>
      </c>
      <c r="J30" s="40">
        <f>'[1]Full Year'!K30</f>
        <v>0</v>
      </c>
      <c r="K30" s="40">
        <f>'[1]Full Year'!L30</f>
        <v>0</v>
      </c>
      <c r="L30" s="40">
        <f>'[1]Full Year'!M30</f>
        <v>0</v>
      </c>
      <c r="M30" s="40">
        <f>'[1]Full Year'!N30</f>
        <v>0</v>
      </c>
      <c r="N30" s="40">
        <f>'[1]Full Year'!O30</f>
        <v>0</v>
      </c>
      <c r="O30" s="40">
        <f>'[1]Full Year'!P30</f>
        <v>0</v>
      </c>
      <c r="P30" s="40">
        <f>'[1]Full Year'!Q30</f>
        <v>0</v>
      </c>
      <c r="Q30" s="40">
        <f>'[1]Full Year'!R30</f>
        <v>0</v>
      </c>
      <c r="R30" s="41">
        <f>'[1]Full Year'!S30</f>
        <v>422600.48213567596</v>
      </c>
      <c r="S30" s="41">
        <f>'[1]Full Year'!T30</f>
        <v>-5912.0226577823632</v>
      </c>
      <c r="T30" s="42">
        <f>IF($D$2&lt;12,R30/(VLOOKUP($D$2,[1]Profile!$A$1:$D$14,4,FALSE)),R30)</f>
        <v>2530541.8091956642</v>
      </c>
      <c r="U30" s="43">
        <f>+T30-D30</f>
        <v>-35401.333280134015</v>
      </c>
      <c r="V30" s="49">
        <f>+U30/D30</f>
        <v>-1.3796616415271142E-2</v>
      </c>
      <c r="W30" s="45">
        <f t="shared" si="3"/>
        <v>27137.5</v>
      </c>
      <c r="X30" s="46" t="str">
        <f t="shared" si="16"/>
        <v>Zero</v>
      </c>
      <c r="Y30" s="46" t="str">
        <f t="shared" si="16"/>
        <v>Zero</v>
      </c>
      <c r="Z30" s="47">
        <f>VLOOKUP(A30,'[2]PIVOT 23-24'!$D:$F,2,FALSE)</f>
        <v>80334.09897566773</v>
      </c>
      <c r="AA30" s="47">
        <f>VLOOKUP(A30,'[2]PIVOT 23-24'!$D:$F,3,FALSE)</f>
        <v>31658.641482294101</v>
      </c>
      <c r="AB30" s="48">
        <f>VLOOKUP(A30,[2]Sheet3!$E:$F,2,FALSE)</f>
        <v>12681.842260655174</v>
      </c>
      <c r="AC30" s="48">
        <f>VLOOKUP(A30,[2]Sheet3!$H:$I,2,FALSE)</f>
        <v>4852.4206509286696</v>
      </c>
      <c r="AD30" s="4">
        <f t="shared" si="5"/>
        <v>27137.5</v>
      </c>
      <c r="AE30" s="4">
        <f t="shared" si="6"/>
        <v>40706.25</v>
      </c>
      <c r="AF30" s="4">
        <f t="shared" si="7"/>
        <v>40706.25</v>
      </c>
    </row>
    <row r="31" spans="1:32" s="65" customFormat="1" collapsed="1" x14ac:dyDescent="0.25">
      <c r="A31" s="52"/>
      <c r="B31" s="53" t="str">
        <f>'[1]Full Year'!B31</f>
        <v>4 DONCASTER PCN</v>
      </c>
      <c r="C31" s="54">
        <f>'[1]Full Year'!D31</f>
        <v>212419.5</v>
      </c>
      <c r="D31" s="55">
        <f>'[1]Full Year'!E31</f>
        <v>9752570.9383643046</v>
      </c>
      <c r="E31" s="55">
        <f>'[1]Full Year'!F31</f>
        <v>1628679.346706839</v>
      </c>
      <c r="F31" s="56">
        <f>'[1]Full Year'!G31</f>
        <v>823626.2032154589</v>
      </c>
      <c r="G31" s="56">
        <f>'[1]Full Year'!H31</f>
        <v>852383.00614032603</v>
      </c>
      <c r="H31" s="56">
        <f>'[1]Full Year'!I31</f>
        <v>0</v>
      </c>
      <c r="I31" s="56">
        <f>'[1]Full Year'!J31</f>
        <v>0</v>
      </c>
      <c r="J31" s="56">
        <f>'[1]Full Year'!K31</f>
        <v>0</v>
      </c>
      <c r="K31" s="56">
        <f>'[1]Full Year'!L31</f>
        <v>0</v>
      </c>
      <c r="L31" s="56">
        <f>'[1]Full Year'!M31</f>
        <v>0</v>
      </c>
      <c r="M31" s="56">
        <f>'[1]Full Year'!N31</f>
        <v>0</v>
      </c>
      <c r="N31" s="56">
        <f>'[1]Full Year'!O31</f>
        <v>0</v>
      </c>
      <c r="O31" s="56">
        <f>'[1]Full Year'!P31</f>
        <v>0</v>
      </c>
      <c r="P31" s="56">
        <f>'[1]Full Year'!Q31</f>
        <v>0</v>
      </c>
      <c r="Q31" s="56">
        <f>'[1]Full Year'!R31</f>
        <v>0</v>
      </c>
      <c r="R31" s="57">
        <f>'[1]Full Year'!S31</f>
        <v>1676009.209355785</v>
      </c>
      <c r="S31" s="57">
        <f>'[1]Full Year'!T31</f>
        <v>47329.862648946</v>
      </c>
      <c r="T31" s="58">
        <f t="shared" ref="T31" si="17">SUM(T27:T30)</f>
        <v>10035983.289555596</v>
      </c>
      <c r="U31" s="59">
        <f>+T31-D31</f>
        <v>283412.35119129159</v>
      </c>
      <c r="V31" s="60">
        <f>+U31/D31</f>
        <v>2.9060270669389803E-2</v>
      </c>
      <c r="W31" s="61">
        <f>SUM(W27:W30)</f>
        <v>27137.5</v>
      </c>
      <c r="X31" s="61">
        <f t="shared" ref="X31:Y31" si="18">SUM(X27:X30)</f>
        <v>0</v>
      </c>
      <c r="Y31" s="62">
        <f t="shared" si="18"/>
        <v>0</v>
      </c>
      <c r="Z31" s="63">
        <f>SUM(Z27:Z30)</f>
        <v>329734.88977228629</v>
      </c>
      <c r="AA31" s="63">
        <f>SUM(AA27:AA30)</f>
        <v>123844.39248642841</v>
      </c>
      <c r="AB31" s="64">
        <f t="shared" ref="AB31:AC31" si="19">SUM(AB27:AB30)</f>
        <v>56754.951173451482</v>
      </c>
      <c r="AC31" s="64">
        <f t="shared" si="19"/>
        <v>22021.56268445036</v>
      </c>
      <c r="AD31" s="4">
        <f t="shared" si="5"/>
        <v>106209.75</v>
      </c>
      <c r="AE31" s="4">
        <f t="shared" si="6"/>
        <v>159314.625</v>
      </c>
      <c r="AF31" s="4">
        <f t="shared" si="7"/>
        <v>159314.625</v>
      </c>
    </row>
    <row r="32" spans="1:32" s="4" customFormat="1" x14ac:dyDescent="0.25">
      <c r="A32" s="66" t="str">
        <f>'[1]Full Year'!A32</f>
        <v>EAST</v>
      </c>
      <c r="B32" s="67"/>
      <c r="C32" s="38"/>
      <c r="D32" s="39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1"/>
      <c r="T32" s="42"/>
      <c r="U32" s="43"/>
      <c r="V32" s="44"/>
      <c r="W32" s="45"/>
      <c r="X32" s="46"/>
      <c r="Y32" s="75"/>
      <c r="Z32" s="76"/>
      <c r="AA32" s="76"/>
      <c r="AB32" s="77"/>
      <c r="AC32" s="77"/>
      <c r="AD32" s="4">
        <f t="shared" si="5"/>
        <v>0</v>
      </c>
      <c r="AE32" s="4">
        <f t="shared" si="6"/>
        <v>0</v>
      </c>
      <c r="AF32" s="4">
        <f t="shared" si="7"/>
        <v>0</v>
      </c>
    </row>
    <row r="33" spans="1:32" s="4" customFormat="1" hidden="1" outlineLevel="1" x14ac:dyDescent="0.25">
      <c r="A33" s="36" t="str">
        <f>'[1]Full Year'!A33</f>
        <v>C86003</v>
      </c>
      <c r="B33" s="37" t="str">
        <f>'[1]Full Year'!B33</f>
        <v>HATFIELD HEALTH CENTRE</v>
      </c>
      <c r="C33" s="38">
        <f>'[1]Full Year'!D33</f>
        <v>38319.599999999999</v>
      </c>
      <c r="D33" s="39">
        <f>'[1]Full Year'!E33</f>
        <v>1914291.1517441189</v>
      </c>
      <c r="E33" s="39">
        <f>'[1]Full Year'!F33</f>
        <v>319686.62234126788</v>
      </c>
      <c r="F33" s="40">
        <f>'[1]Full Year'!G33</f>
        <v>162995.707691263</v>
      </c>
      <c r="G33" s="40">
        <f>'[1]Full Year'!H33</f>
        <v>173979.70534260999</v>
      </c>
      <c r="H33" s="40">
        <f>'[1]Full Year'!I33</f>
        <v>0</v>
      </c>
      <c r="I33" s="40">
        <f>'[1]Full Year'!J33</f>
        <v>0</v>
      </c>
      <c r="J33" s="40">
        <f>'[1]Full Year'!K33</f>
        <v>0</v>
      </c>
      <c r="K33" s="40">
        <f>'[1]Full Year'!L33</f>
        <v>0</v>
      </c>
      <c r="L33" s="40">
        <f>'[1]Full Year'!M33</f>
        <v>0</v>
      </c>
      <c r="M33" s="40">
        <f>'[1]Full Year'!N33</f>
        <v>0</v>
      </c>
      <c r="N33" s="40">
        <f>'[1]Full Year'!O33</f>
        <v>0</v>
      </c>
      <c r="O33" s="40">
        <f>'[1]Full Year'!P33</f>
        <v>0</v>
      </c>
      <c r="P33" s="40">
        <f>'[1]Full Year'!Q33</f>
        <v>0</v>
      </c>
      <c r="Q33" s="40">
        <f>'[1]Full Year'!R33</f>
        <v>0</v>
      </c>
      <c r="R33" s="41">
        <f>'[1]Full Year'!S33</f>
        <v>336975.41303387296</v>
      </c>
      <c r="S33" s="41">
        <f>'[1]Full Year'!T33</f>
        <v>17288.790692605078</v>
      </c>
      <c r="T33" s="42">
        <f>IF($D$2&lt;12,R33/(VLOOKUP($D$2,[1]Profile!$A$1:$D$14,4,FALSE)),R33)</f>
        <v>2017816.8445142093</v>
      </c>
      <c r="U33" s="43">
        <f t="shared" ref="U33:U40" si="20">+T33-D33</f>
        <v>103525.69277009042</v>
      </c>
      <c r="V33" s="44">
        <f t="shared" ref="V33:V40" si="21">+U33/D33</f>
        <v>5.4080432161935095E-2</v>
      </c>
      <c r="W33" s="45" t="str">
        <f t="shared" si="3"/>
        <v>Zero</v>
      </c>
      <c r="X33" s="46" t="str">
        <f t="shared" ref="X33:Y39" si="22">IF($U$16&gt;0,"Zero",IF($U33&lt;0,$C33*0.75,"Zero"))</f>
        <v>Zero</v>
      </c>
      <c r="Y33" s="46" t="str">
        <f t="shared" si="22"/>
        <v>Zero</v>
      </c>
      <c r="Z33" s="47">
        <f>VLOOKUP(A33,'[2]PIVOT 23-24'!$D:$F,2,FALSE)</f>
        <v>67903.139216264914</v>
      </c>
      <c r="AA33" s="47">
        <f>VLOOKUP(A33,'[2]PIVOT 23-24'!$D:$F,3,FALSE)</f>
        <v>32377.822646814599</v>
      </c>
      <c r="AB33" s="48">
        <f>VLOOKUP(A33,[2]Sheet3!$E:$F,2,FALSE)</f>
        <v>11315.06527292118</v>
      </c>
      <c r="AC33" s="48">
        <f>VLOOKUP(A33,[2]Sheet3!$H:$I,2,FALSE)</f>
        <v>5204.1062923248301</v>
      </c>
      <c r="AD33" s="4">
        <f t="shared" si="5"/>
        <v>19159.8</v>
      </c>
      <c r="AE33" s="4">
        <f t="shared" si="6"/>
        <v>28739.699999999997</v>
      </c>
      <c r="AF33" s="4">
        <f t="shared" si="7"/>
        <v>28739.699999999997</v>
      </c>
    </row>
    <row r="34" spans="1:32" s="4" customFormat="1" hidden="1" outlineLevel="1" x14ac:dyDescent="0.25">
      <c r="A34" s="36" t="str">
        <f>'[1]Full Year'!A34</f>
        <v>C86018</v>
      </c>
      <c r="B34" s="37" t="str">
        <f>'[1]Full Year'!B34</f>
        <v>NORTHFIELD SURGERY</v>
      </c>
      <c r="C34" s="38">
        <f>'[1]Full Year'!D34</f>
        <v>38381.4</v>
      </c>
      <c r="D34" s="39">
        <f>'[1]Full Year'!E34</f>
        <v>1837372.3955149939</v>
      </c>
      <c r="E34" s="39">
        <f>'[1]Full Year'!F34</f>
        <v>306841.190051004</v>
      </c>
      <c r="F34" s="40">
        <f>'[1]Full Year'!G34</f>
        <v>148075.11774752999</v>
      </c>
      <c r="G34" s="40">
        <f>'[1]Full Year'!H34</f>
        <v>168598.09975032299</v>
      </c>
      <c r="H34" s="40">
        <f>'[1]Full Year'!I34</f>
        <v>0</v>
      </c>
      <c r="I34" s="40">
        <f>'[1]Full Year'!J34</f>
        <v>0</v>
      </c>
      <c r="J34" s="40">
        <f>'[1]Full Year'!K34</f>
        <v>0</v>
      </c>
      <c r="K34" s="40">
        <f>'[1]Full Year'!L34</f>
        <v>0</v>
      </c>
      <c r="L34" s="40">
        <f>'[1]Full Year'!M34</f>
        <v>0</v>
      </c>
      <c r="M34" s="40">
        <f>'[1]Full Year'!N34</f>
        <v>0</v>
      </c>
      <c r="N34" s="40">
        <f>'[1]Full Year'!O34</f>
        <v>0</v>
      </c>
      <c r="O34" s="40">
        <f>'[1]Full Year'!P34</f>
        <v>0</v>
      </c>
      <c r="P34" s="40">
        <f>'[1]Full Year'!Q34</f>
        <v>0</v>
      </c>
      <c r="Q34" s="40">
        <f>'[1]Full Year'!R34</f>
        <v>0</v>
      </c>
      <c r="R34" s="41">
        <f>'[1]Full Year'!S34</f>
        <v>316673.21749785298</v>
      </c>
      <c r="S34" s="41">
        <f>'[1]Full Year'!T34</f>
        <v>9832.0274468489806</v>
      </c>
      <c r="T34" s="42">
        <f>IF($D$2&lt;12,R34/(VLOOKUP($D$2,[1]Profile!$A$1:$D$14,4,FALSE)),R34)</f>
        <v>1896246.811364389</v>
      </c>
      <c r="U34" s="43">
        <f t="shared" si="20"/>
        <v>58874.415849395096</v>
      </c>
      <c r="V34" s="44">
        <f t="shared" si="21"/>
        <v>3.2042723616130787E-2</v>
      </c>
      <c r="W34" s="45" t="str">
        <f t="shared" si="3"/>
        <v>Zero</v>
      </c>
      <c r="X34" s="46" t="str">
        <f t="shared" si="22"/>
        <v>Zero</v>
      </c>
      <c r="Y34" s="46" t="str">
        <f t="shared" si="22"/>
        <v>Zero</v>
      </c>
      <c r="Z34" s="47">
        <f>VLOOKUP(A34,'[2]PIVOT 23-24'!$D:$F,2,FALSE)</f>
        <v>54175.455789740539</v>
      </c>
      <c r="AA34" s="47">
        <f>VLOOKUP(A34,'[2]PIVOT 23-24'!$D:$F,3,FALSE)</f>
        <v>17482.026745559899</v>
      </c>
      <c r="AB34" s="48">
        <f>VLOOKUP(A34,[2]Sheet3!$E:$F,2,FALSE)</f>
        <v>10053.849072331705</v>
      </c>
      <c r="AC34" s="48">
        <f>VLOOKUP(A34,[2]Sheet3!$H:$I,2,FALSE)</f>
        <v>3130.1333779903498</v>
      </c>
      <c r="AD34" s="4">
        <f t="shared" si="5"/>
        <v>19190.7</v>
      </c>
      <c r="AE34" s="4">
        <f t="shared" si="6"/>
        <v>28786.050000000003</v>
      </c>
      <c r="AF34" s="4">
        <f t="shared" si="7"/>
        <v>28786.050000000003</v>
      </c>
    </row>
    <row r="35" spans="1:32" s="4" customFormat="1" hidden="1" outlineLevel="1" x14ac:dyDescent="0.25">
      <c r="A35" s="36" t="str">
        <f>'[1]Full Year'!A35</f>
        <v>C86021</v>
      </c>
      <c r="B35" s="37" t="str">
        <f>'[1]Full Year'!B35</f>
        <v>WHITE HOUSE FARM MEDICAL CENTRE</v>
      </c>
      <c r="C35" s="38">
        <f>'[1]Full Year'!D35</f>
        <v>25441.4</v>
      </c>
      <c r="D35" s="39">
        <f>'[1]Full Year'!E35</f>
        <v>1314577.4383698131</v>
      </c>
      <c r="E35" s="39">
        <f>'[1]Full Year'!F35</f>
        <v>219534.4322077588</v>
      </c>
      <c r="F35" s="40">
        <f>'[1]Full Year'!G35</f>
        <v>121919.012238824</v>
      </c>
      <c r="G35" s="40">
        <f>'[1]Full Year'!H35</f>
        <v>125754.141146489</v>
      </c>
      <c r="H35" s="40">
        <f>'[1]Full Year'!I35</f>
        <v>0</v>
      </c>
      <c r="I35" s="40">
        <f>'[1]Full Year'!J35</f>
        <v>0</v>
      </c>
      <c r="J35" s="40">
        <f>'[1]Full Year'!K35</f>
        <v>0</v>
      </c>
      <c r="K35" s="40">
        <f>'[1]Full Year'!L35</f>
        <v>0</v>
      </c>
      <c r="L35" s="40">
        <f>'[1]Full Year'!M35</f>
        <v>0</v>
      </c>
      <c r="M35" s="40">
        <f>'[1]Full Year'!N35</f>
        <v>0</v>
      </c>
      <c r="N35" s="40">
        <f>'[1]Full Year'!O35</f>
        <v>0</v>
      </c>
      <c r="O35" s="40">
        <f>'[1]Full Year'!P35</f>
        <v>0</v>
      </c>
      <c r="P35" s="40">
        <f>'[1]Full Year'!Q35</f>
        <v>0</v>
      </c>
      <c r="Q35" s="40">
        <f>'[1]Full Year'!R35</f>
        <v>0</v>
      </c>
      <c r="R35" s="41">
        <f>'[1]Full Year'!S35</f>
        <v>247673.15338531299</v>
      </c>
      <c r="S35" s="41">
        <f>'[1]Full Year'!T35</f>
        <v>28138.721177554195</v>
      </c>
      <c r="T35" s="42">
        <f>IF($D$2&lt;12,R35/(VLOOKUP($D$2,[1]Profile!$A$1:$D$14,4,FALSE)),R35)</f>
        <v>1483072.7747623532</v>
      </c>
      <c r="U35" s="43">
        <f t="shared" si="20"/>
        <v>168495.33639254002</v>
      </c>
      <c r="V35" s="44">
        <f t="shared" si="21"/>
        <v>0.12817452321522302</v>
      </c>
      <c r="W35" s="45" t="str">
        <f t="shared" si="3"/>
        <v>Zero</v>
      </c>
      <c r="X35" s="46" t="str">
        <f t="shared" si="22"/>
        <v>Zero</v>
      </c>
      <c r="Y35" s="46" t="str">
        <f t="shared" si="22"/>
        <v>Zero</v>
      </c>
      <c r="Z35" s="47">
        <f>VLOOKUP(A35,'[2]PIVOT 23-24'!$D:$F,2,FALSE)</f>
        <v>77946.476165336921</v>
      </c>
      <c r="AA35" s="47">
        <f>VLOOKUP(A35,'[2]PIVOT 23-24'!$D:$F,3,FALSE)</f>
        <v>48342.412721523498</v>
      </c>
      <c r="AB35" s="48">
        <f>VLOOKUP(A35,[2]Sheet3!$E:$F,2,FALSE)</f>
        <v>13373.557662044337</v>
      </c>
      <c r="AC35" s="48">
        <f>VLOOKUP(A35,[2]Sheet3!$H:$I,2,FALSE)</f>
        <v>8158.6467002736199</v>
      </c>
      <c r="AD35" s="4">
        <f t="shared" si="5"/>
        <v>12720.7</v>
      </c>
      <c r="AE35" s="4">
        <f t="shared" si="6"/>
        <v>19081.050000000003</v>
      </c>
      <c r="AF35" s="4">
        <f t="shared" si="7"/>
        <v>19081.050000000003</v>
      </c>
    </row>
    <row r="36" spans="1:32" s="4" customFormat="1" hidden="1" outlineLevel="1" x14ac:dyDescent="0.25">
      <c r="A36" s="36" t="str">
        <f>'[1]Full Year'!A36</f>
        <v>C86037</v>
      </c>
      <c r="B36" s="37" t="str">
        <f>'[1]Full Year'!B36</f>
        <v>FIELD ROAD SURGERY</v>
      </c>
      <c r="C36" s="38">
        <f>'[1]Full Year'!D36</f>
        <v>37105.199999999997</v>
      </c>
      <c r="D36" s="39">
        <f>'[1]Full Year'!E36</f>
        <v>1735405.181695071</v>
      </c>
      <c r="E36" s="39">
        <f>'[1]Full Year'!F36</f>
        <v>289812.66534307686</v>
      </c>
      <c r="F36" s="40">
        <f>'[1]Full Year'!G36</f>
        <v>151431.863813139</v>
      </c>
      <c r="G36" s="40">
        <f>'[1]Full Year'!H36</f>
        <v>162301.90112091301</v>
      </c>
      <c r="H36" s="40">
        <f>'[1]Full Year'!I36</f>
        <v>0</v>
      </c>
      <c r="I36" s="40">
        <f>'[1]Full Year'!J36</f>
        <v>0</v>
      </c>
      <c r="J36" s="40">
        <f>'[1]Full Year'!K36</f>
        <v>0</v>
      </c>
      <c r="K36" s="40">
        <f>'[1]Full Year'!L36</f>
        <v>0</v>
      </c>
      <c r="L36" s="40">
        <f>'[1]Full Year'!M36</f>
        <v>0</v>
      </c>
      <c r="M36" s="40">
        <f>'[1]Full Year'!N36</f>
        <v>0</v>
      </c>
      <c r="N36" s="40">
        <f>'[1]Full Year'!O36</f>
        <v>0</v>
      </c>
      <c r="O36" s="40">
        <f>'[1]Full Year'!P36</f>
        <v>0</v>
      </c>
      <c r="P36" s="40">
        <f>'[1]Full Year'!Q36</f>
        <v>0</v>
      </c>
      <c r="Q36" s="40">
        <f>'[1]Full Year'!R36</f>
        <v>0</v>
      </c>
      <c r="R36" s="41">
        <f>'[1]Full Year'!S36</f>
        <v>313733.76493405201</v>
      </c>
      <c r="S36" s="41">
        <f>'[1]Full Year'!T36</f>
        <v>23921.099590975151</v>
      </c>
      <c r="T36" s="42">
        <f>IF($D$2&lt;12,R36/(VLOOKUP($D$2,[1]Profile!$A$1:$D$14,4,FALSE)),R36)</f>
        <v>1878645.2990062993</v>
      </c>
      <c r="U36" s="43">
        <f t="shared" si="20"/>
        <v>143240.1173112283</v>
      </c>
      <c r="V36" s="44">
        <f t="shared" si="21"/>
        <v>8.2539869548687958E-2</v>
      </c>
      <c r="W36" s="45" t="str">
        <f t="shared" si="3"/>
        <v>Zero</v>
      </c>
      <c r="X36" s="46" t="str">
        <f t="shared" si="22"/>
        <v>Zero</v>
      </c>
      <c r="Y36" s="46" t="str">
        <f t="shared" si="22"/>
        <v>Zero</v>
      </c>
      <c r="Z36" s="47">
        <f>VLOOKUP(A36,'[2]PIVOT 23-24'!$D:$F,2,FALSE)</f>
        <v>54440.454959499031</v>
      </c>
      <c r="AA36" s="47">
        <f>VLOOKUP(A36,'[2]PIVOT 23-24'!$D:$F,3,FALSE)</f>
        <v>18965.529527645602</v>
      </c>
      <c r="AB36" s="48">
        <f>VLOOKUP(A36,[2]Sheet3!$E:$F,2,FALSE)</f>
        <v>9262.7546724860931</v>
      </c>
      <c r="AC36" s="48">
        <f>VLOOKUP(A36,[2]Sheet3!$H:$I,2,FALSE)</f>
        <v>3139.03067582727</v>
      </c>
      <c r="AD36" s="4">
        <f t="shared" si="5"/>
        <v>18552.599999999999</v>
      </c>
      <c r="AE36" s="4">
        <f t="shared" si="6"/>
        <v>27828.899999999998</v>
      </c>
      <c r="AF36" s="4">
        <f t="shared" si="7"/>
        <v>27828.899999999998</v>
      </c>
    </row>
    <row r="37" spans="1:32" s="51" customFormat="1" hidden="1" outlineLevel="1" x14ac:dyDescent="0.25">
      <c r="A37" s="36" t="str">
        <f>'[1]Full Year'!A37</f>
        <v>C86609</v>
      </c>
      <c r="B37" s="37" t="str">
        <f>'[1]Full Year'!B37</f>
        <v>ASA MEDICAL GROUP</v>
      </c>
      <c r="C37" s="38">
        <f>'[1]Full Year'!D37</f>
        <v>72240.7</v>
      </c>
      <c r="D37" s="39">
        <f>'[1]Full Year'!E37</f>
        <v>3435805.8707775502</v>
      </c>
      <c r="E37" s="39">
        <f>'[1]Full Year'!F37</f>
        <v>573779.58041985088</v>
      </c>
      <c r="F37" s="40">
        <f>'[1]Full Year'!G37</f>
        <v>287768.57381903799</v>
      </c>
      <c r="G37" s="40">
        <f>'[1]Full Year'!H37</f>
        <v>317339.94321922702</v>
      </c>
      <c r="H37" s="40">
        <f>'[1]Full Year'!I37</f>
        <v>0</v>
      </c>
      <c r="I37" s="40">
        <f>'[1]Full Year'!J37</f>
        <v>0</v>
      </c>
      <c r="J37" s="40">
        <f>'[1]Full Year'!K37</f>
        <v>0</v>
      </c>
      <c r="K37" s="40">
        <f>'[1]Full Year'!L37</f>
        <v>0</v>
      </c>
      <c r="L37" s="40">
        <f>'[1]Full Year'!M37</f>
        <v>0</v>
      </c>
      <c r="M37" s="40">
        <f>'[1]Full Year'!N37</f>
        <v>0</v>
      </c>
      <c r="N37" s="40">
        <f>'[1]Full Year'!O37</f>
        <v>0</v>
      </c>
      <c r="O37" s="40">
        <f>'[1]Full Year'!P37</f>
        <v>0</v>
      </c>
      <c r="P37" s="40">
        <f>'[1]Full Year'!Q37</f>
        <v>0</v>
      </c>
      <c r="Q37" s="40">
        <f>'[1]Full Year'!R37</f>
        <v>0</v>
      </c>
      <c r="R37" s="41">
        <f>'[1]Full Year'!S37</f>
        <v>605108.51703826501</v>
      </c>
      <c r="S37" s="41">
        <f>'[1]Full Year'!T37</f>
        <v>31328.936618414125</v>
      </c>
      <c r="T37" s="42">
        <f>IF($D$2&lt;12,R37/(VLOOKUP($D$2,[1]Profile!$A$1:$D$14,4,FALSE)),R37)</f>
        <v>3623404.2936423053</v>
      </c>
      <c r="U37" s="43">
        <f t="shared" si="20"/>
        <v>187598.42286475515</v>
      </c>
      <c r="V37" s="44">
        <f t="shared" si="21"/>
        <v>5.4600996074990735E-2</v>
      </c>
      <c r="W37" s="45" t="str">
        <f t="shared" si="3"/>
        <v>Zero</v>
      </c>
      <c r="X37" s="46" t="str">
        <f t="shared" si="22"/>
        <v>Zero</v>
      </c>
      <c r="Y37" s="46" t="str">
        <f t="shared" si="22"/>
        <v>Zero</v>
      </c>
      <c r="Z37" s="47">
        <f>VLOOKUP(A37,'[2]PIVOT 23-24'!$D:$F,2,FALSE)</f>
        <v>123222.73164358991</v>
      </c>
      <c r="AA37" s="47">
        <f>VLOOKUP(A37,'[2]PIVOT 23-24'!$D:$F,3,FALSE)</f>
        <v>53716.766292171102</v>
      </c>
      <c r="AB37" s="48">
        <f>VLOOKUP(A37,[2]Sheet3!$E:$F,2,FALSE)</f>
        <v>20858.160899047485</v>
      </c>
      <c r="AC37" s="48">
        <f>VLOOKUP(A37,[2]Sheet3!$H:$I,2,FALSE)</f>
        <v>9097.3138692503599</v>
      </c>
      <c r="AD37" s="4">
        <f t="shared" si="5"/>
        <v>36120.35</v>
      </c>
      <c r="AE37" s="4">
        <f t="shared" si="6"/>
        <v>54180.524999999994</v>
      </c>
      <c r="AF37" s="4">
        <f t="shared" si="7"/>
        <v>54180.524999999994</v>
      </c>
    </row>
    <row r="38" spans="1:32" s="4" customFormat="1" hidden="1" outlineLevel="1" x14ac:dyDescent="0.25">
      <c r="A38" s="36" t="str">
        <f>'[1]Full Year'!A38</f>
        <v>C86611</v>
      </c>
      <c r="B38" s="37" t="str">
        <f>'[1]Full Year'!B38</f>
        <v>DUNSVILLE MEDICAL CENTRE</v>
      </c>
      <c r="C38" s="38">
        <f>'[1]Full Year'!D38</f>
        <v>24649.3</v>
      </c>
      <c r="D38" s="39">
        <f>'[1]Full Year'!E38</f>
        <v>1238972.5706596316</v>
      </c>
      <c r="E38" s="39">
        <f>'[1]Full Year'!F38</f>
        <v>206908.41930015851</v>
      </c>
      <c r="F38" s="40">
        <f>'[1]Full Year'!G38</f>
        <v>101282.54253606001</v>
      </c>
      <c r="G38" s="40">
        <f>'[1]Full Year'!H38</f>
        <v>116676.56258342</v>
      </c>
      <c r="H38" s="40">
        <f>'[1]Full Year'!I38</f>
        <v>0</v>
      </c>
      <c r="I38" s="40">
        <f>'[1]Full Year'!J38</f>
        <v>0</v>
      </c>
      <c r="J38" s="40">
        <f>'[1]Full Year'!K38</f>
        <v>0</v>
      </c>
      <c r="K38" s="40">
        <f>'[1]Full Year'!L38</f>
        <v>0</v>
      </c>
      <c r="L38" s="40">
        <f>'[1]Full Year'!M38</f>
        <v>0</v>
      </c>
      <c r="M38" s="40">
        <f>'[1]Full Year'!N38</f>
        <v>0</v>
      </c>
      <c r="N38" s="40">
        <f>'[1]Full Year'!O38</f>
        <v>0</v>
      </c>
      <c r="O38" s="40">
        <f>'[1]Full Year'!P38</f>
        <v>0</v>
      </c>
      <c r="P38" s="40">
        <f>'[1]Full Year'!Q38</f>
        <v>0</v>
      </c>
      <c r="Q38" s="40">
        <f>'[1]Full Year'!R38</f>
        <v>0</v>
      </c>
      <c r="R38" s="41">
        <f>'[1]Full Year'!S38</f>
        <v>217959.10511947999</v>
      </c>
      <c r="S38" s="41">
        <f>'[1]Full Year'!T38</f>
        <v>11050.685819321487</v>
      </c>
      <c r="T38" s="42">
        <f>IF($D$2&lt;12,R38/(VLOOKUP($D$2,[1]Profile!$A$1:$D$14,4,FALSE)),R38)</f>
        <v>1305144.3420328142</v>
      </c>
      <c r="U38" s="43">
        <f t="shared" si="20"/>
        <v>66171.771373182535</v>
      </c>
      <c r="V38" s="44">
        <f t="shared" si="21"/>
        <v>5.340858461293662E-2</v>
      </c>
      <c r="W38" s="45" t="str">
        <f t="shared" si="3"/>
        <v>Zero</v>
      </c>
      <c r="X38" s="46" t="str">
        <f t="shared" si="22"/>
        <v>Zero</v>
      </c>
      <c r="Y38" s="46" t="str">
        <f t="shared" si="22"/>
        <v>Zero</v>
      </c>
      <c r="Z38" s="47">
        <f>VLOOKUP(A38,'[2]PIVOT 23-24'!$D:$F,2,FALSE)</f>
        <v>47734.12825644252</v>
      </c>
      <c r="AA38" s="47">
        <f>VLOOKUP(A38,'[2]PIVOT 23-24'!$D:$F,3,FALSE)</f>
        <v>18698.817938144301</v>
      </c>
      <c r="AB38" s="48">
        <f>VLOOKUP(A38,[2]Sheet3!$E:$F,2,FALSE)</f>
        <v>7719.9814840850759</v>
      </c>
      <c r="AC38" s="48">
        <f>VLOOKUP(A38,[2]Sheet3!$H:$I,2,FALSE)</f>
        <v>2562.9562968568698</v>
      </c>
      <c r="AD38" s="4">
        <f t="shared" si="5"/>
        <v>12324.65</v>
      </c>
      <c r="AE38" s="4">
        <f t="shared" si="6"/>
        <v>18486.974999999999</v>
      </c>
      <c r="AF38" s="4">
        <f t="shared" si="7"/>
        <v>18486.974999999999</v>
      </c>
    </row>
    <row r="39" spans="1:32" s="65" customFormat="1" hidden="1" outlineLevel="1" x14ac:dyDescent="0.25">
      <c r="A39" s="36" t="str">
        <f>'[1]Full Year'!A39</f>
        <v>C86614</v>
      </c>
      <c r="B39" s="37" t="str">
        <f>'[1]Full Year'!B39</f>
        <v>THORNE MOOR MEDICAL PRACTICE</v>
      </c>
      <c r="C39" s="38">
        <f>'[1]Full Year'!D39</f>
        <v>35796.5</v>
      </c>
      <c r="D39" s="39">
        <f>'[1]Full Year'!E39</f>
        <v>1977721.2438755969</v>
      </c>
      <c r="E39" s="39">
        <f>'[1]Full Year'!F39</f>
        <v>330279.44772722467</v>
      </c>
      <c r="F39" s="40">
        <f>'[1]Full Year'!G39</f>
        <v>168688.15814160599</v>
      </c>
      <c r="G39" s="40">
        <f>'[1]Full Year'!H39</f>
        <v>193002.27501696299</v>
      </c>
      <c r="H39" s="40">
        <f>'[1]Full Year'!I39</f>
        <v>0</v>
      </c>
      <c r="I39" s="40">
        <f>'[1]Full Year'!J39</f>
        <v>0</v>
      </c>
      <c r="J39" s="40">
        <f>'[1]Full Year'!K39</f>
        <v>0</v>
      </c>
      <c r="K39" s="40">
        <f>'[1]Full Year'!L39</f>
        <v>0</v>
      </c>
      <c r="L39" s="40">
        <f>'[1]Full Year'!M39</f>
        <v>0</v>
      </c>
      <c r="M39" s="40">
        <f>'[1]Full Year'!N39</f>
        <v>0</v>
      </c>
      <c r="N39" s="40">
        <f>'[1]Full Year'!O39</f>
        <v>0</v>
      </c>
      <c r="O39" s="40">
        <f>'[1]Full Year'!P39</f>
        <v>0</v>
      </c>
      <c r="P39" s="40">
        <f>'[1]Full Year'!Q39</f>
        <v>0</v>
      </c>
      <c r="Q39" s="40">
        <f>'[1]Full Year'!R39</f>
        <v>0</v>
      </c>
      <c r="R39" s="41">
        <f>'[1]Full Year'!S39</f>
        <v>361690.43315856898</v>
      </c>
      <c r="S39" s="41">
        <f>'[1]Full Year'!T39</f>
        <v>31410.985431344307</v>
      </c>
      <c r="T39" s="42">
        <f>IF($D$2&lt;12,R39/(VLOOKUP($D$2,[1]Profile!$A$1:$D$14,4,FALSE)),R39)</f>
        <v>2165810.9769974188</v>
      </c>
      <c r="U39" s="43">
        <f t="shared" si="20"/>
        <v>188089.73312182189</v>
      </c>
      <c r="V39" s="44">
        <f t="shared" si="21"/>
        <v>9.5104268968277894E-2</v>
      </c>
      <c r="W39" s="45" t="str">
        <f t="shared" si="3"/>
        <v>Zero</v>
      </c>
      <c r="X39" s="46" t="str">
        <f t="shared" si="22"/>
        <v>Zero</v>
      </c>
      <c r="Y39" s="46" t="str">
        <f t="shared" si="22"/>
        <v>Zero</v>
      </c>
      <c r="Z39" s="47">
        <f>VLOOKUP(A39,'[2]PIVOT 23-24'!$D:$F,2,FALSE)</f>
        <v>72996.002020715678</v>
      </c>
      <c r="AA39" s="47">
        <f>VLOOKUP(A39,'[2]PIVOT 23-24'!$D:$F,3,FALSE)</f>
        <v>25484.5382336197</v>
      </c>
      <c r="AB39" s="48">
        <f>VLOOKUP(A39,[2]Sheet3!$E:$F,2,FALSE)</f>
        <v>12922.876020712085</v>
      </c>
      <c r="AC39" s="48">
        <f>VLOOKUP(A39,[2]Sheet3!$H:$I,2,FALSE)</f>
        <v>4311.7421283621097</v>
      </c>
      <c r="AD39" s="4">
        <f t="shared" si="5"/>
        <v>17898.25</v>
      </c>
      <c r="AE39" s="4">
        <f t="shared" si="6"/>
        <v>26847.375</v>
      </c>
      <c r="AF39" s="4">
        <f t="shared" si="7"/>
        <v>26847.375</v>
      </c>
    </row>
    <row r="40" spans="1:32" s="65" customFormat="1" collapsed="1" x14ac:dyDescent="0.25">
      <c r="A40" s="52"/>
      <c r="B40" s="53" t="str">
        <f>'[1]Full Year'!B40</f>
        <v>East PCN</v>
      </c>
      <c r="C40" s="54">
        <f>'[1]Full Year'!D40</f>
        <v>271934.09999999998</v>
      </c>
      <c r="D40" s="55">
        <f>'[1]Full Year'!E40</f>
        <v>13454145.852636775</v>
      </c>
      <c r="E40" s="55">
        <f>'[1]Full Year'!F40</f>
        <v>2246842.3573903418</v>
      </c>
      <c r="F40" s="56">
        <f>'[1]Full Year'!G40</f>
        <v>1142160.97598746</v>
      </c>
      <c r="G40" s="56">
        <f>'[1]Full Year'!H40</f>
        <v>1257652.6281799451</v>
      </c>
      <c r="H40" s="56">
        <f>'[1]Full Year'!I40</f>
        <v>0</v>
      </c>
      <c r="I40" s="56">
        <f>'[1]Full Year'!J40</f>
        <v>0</v>
      </c>
      <c r="J40" s="56">
        <f>'[1]Full Year'!K40</f>
        <v>0</v>
      </c>
      <c r="K40" s="56">
        <f>'[1]Full Year'!L40</f>
        <v>0</v>
      </c>
      <c r="L40" s="56">
        <f>'[1]Full Year'!M40</f>
        <v>0</v>
      </c>
      <c r="M40" s="56">
        <f>'[1]Full Year'!N40</f>
        <v>0</v>
      </c>
      <c r="N40" s="56">
        <f>'[1]Full Year'!O40</f>
        <v>0</v>
      </c>
      <c r="O40" s="56">
        <f>'[1]Full Year'!P40</f>
        <v>0</v>
      </c>
      <c r="P40" s="56">
        <f>'[1]Full Year'!Q40</f>
        <v>0</v>
      </c>
      <c r="Q40" s="56">
        <f>'[1]Full Year'!R40</f>
        <v>0</v>
      </c>
      <c r="R40" s="57">
        <f>'[1]Full Year'!S40</f>
        <v>2399813.6041674051</v>
      </c>
      <c r="S40" s="57">
        <f>'[1]Full Year'!T40</f>
        <v>152971.24677706324</v>
      </c>
      <c r="T40" s="58">
        <f t="shared" ref="T40" si="23">SUM(T33:T39)</f>
        <v>14370141.342319788</v>
      </c>
      <c r="U40" s="59">
        <f t="shared" si="20"/>
        <v>915995.48968301341</v>
      </c>
      <c r="V40" s="60">
        <f t="shared" si="21"/>
        <v>6.8082767922684181E-2</v>
      </c>
      <c r="W40" s="61">
        <f>SUM(W33:W39)</f>
        <v>0</v>
      </c>
      <c r="X40" s="61">
        <f t="shared" ref="X40:Y40" si="24">SUM(X33:X39)</f>
        <v>0</v>
      </c>
      <c r="Y40" s="62">
        <f t="shared" si="24"/>
        <v>0</v>
      </c>
      <c r="Z40" s="63">
        <f>SUM(Z33:Z39)</f>
        <v>498418.38805158954</v>
      </c>
      <c r="AA40" s="63">
        <f>SUM(AA33:AA39)</f>
        <v>215067.9141054787</v>
      </c>
      <c r="AB40" s="64">
        <f t="shared" ref="AB40:AC40" si="25">SUM(AB33:AB39)</f>
        <v>85506.24508362796</v>
      </c>
      <c r="AC40" s="64">
        <f t="shared" si="25"/>
        <v>35603.929340885406</v>
      </c>
      <c r="AD40" s="4">
        <f t="shared" si="5"/>
        <v>135967.04999999999</v>
      </c>
      <c r="AE40" s="4">
        <f t="shared" si="6"/>
        <v>203950.57499999998</v>
      </c>
      <c r="AF40" s="4">
        <f t="shared" si="7"/>
        <v>203950.57499999998</v>
      </c>
    </row>
    <row r="41" spans="1:32" s="4" customFormat="1" x14ac:dyDescent="0.25">
      <c r="A41" s="66" t="str">
        <f>'[1]Full Year'!A41</f>
        <v>SOUTH</v>
      </c>
      <c r="B41" s="67"/>
      <c r="C41" s="38"/>
      <c r="D41" s="39"/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1"/>
      <c r="T41" s="42"/>
      <c r="U41" s="43"/>
      <c r="V41" s="44"/>
      <c r="W41" s="45"/>
      <c r="X41" s="46"/>
      <c r="Y41" s="75"/>
      <c r="Z41" s="76"/>
      <c r="AA41" s="76"/>
      <c r="AB41" s="77"/>
      <c r="AC41" s="77"/>
      <c r="AD41" s="4">
        <f t="shared" si="5"/>
        <v>0</v>
      </c>
      <c r="AE41" s="4">
        <f t="shared" si="6"/>
        <v>0</v>
      </c>
      <c r="AF41" s="4">
        <f t="shared" si="7"/>
        <v>0</v>
      </c>
    </row>
    <row r="42" spans="1:32" s="4" customFormat="1" hidden="1" outlineLevel="1" x14ac:dyDescent="0.25">
      <c r="A42" s="36" t="str">
        <f>'[1]Full Year'!A42</f>
        <v>C86005</v>
      </c>
      <c r="B42" s="37" t="str">
        <f>'[1]Full Year'!B42</f>
        <v>MEXBOROUGH HEALTH CENTRE</v>
      </c>
      <c r="C42" s="38">
        <f>'[1]Full Year'!D42</f>
        <v>20058.5</v>
      </c>
      <c r="D42" s="39">
        <f>'[1]Full Year'!E42</f>
        <v>997163.67955474241</v>
      </c>
      <c r="E42" s="39">
        <f>'[1]Full Year'!F42</f>
        <v>166526.334485642</v>
      </c>
      <c r="F42" s="40">
        <f>'[1]Full Year'!G42</f>
        <v>80249.815116960002</v>
      </c>
      <c r="G42" s="40">
        <f>'[1]Full Year'!H42</f>
        <v>80854.725874793396</v>
      </c>
      <c r="H42" s="40">
        <f>'[1]Full Year'!I42</f>
        <v>0</v>
      </c>
      <c r="I42" s="40">
        <f>'[1]Full Year'!J42</f>
        <v>0</v>
      </c>
      <c r="J42" s="40">
        <f>'[1]Full Year'!K42</f>
        <v>0</v>
      </c>
      <c r="K42" s="40">
        <f>'[1]Full Year'!L42</f>
        <v>0</v>
      </c>
      <c r="L42" s="40">
        <f>'[1]Full Year'!M42</f>
        <v>0</v>
      </c>
      <c r="M42" s="40">
        <f>'[1]Full Year'!N42</f>
        <v>0</v>
      </c>
      <c r="N42" s="40">
        <f>'[1]Full Year'!O42</f>
        <v>0</v>
      </c>
      <c r="O42" s="40">
        <f>'[1]Full Year'!P42</f>
        <v>0</v>
      </c>
      <c r="P42" s="40">
        <f>'[1]Full Year'!Q42</f>
        <v>0</v>
      </c>
      <c r="Q42" s="40">
        <f>'[1]Full Year'!R42</f>
        <v>0</v>
      </c>
      <c r="R42" s="41">
        <f>'[1]Full Year'!S42</f>
        <v>161104.5409917534</v>
      </c>
      <c r="S42" s="41">
        <f>'[1]Full Year'!T42</f>
        <v>-5421.7934938886028</v>
      </c>
      <c r="T42" s="42">
        <f>IF($D$2&lt;12,R42/(VLOOKUP($D$2,[1]Profile!$A$1:$D$14,4,FALSE)),R42)</f>
        <v>964697.85025002027</v>
      </c>
      <c r="U42" s="43">
        <f t="shared" ref="U42:U52" si="26">+T42-D42</f>
        <v>-32465.829304722138</v>
      </c>
      <c r="V42" s="49">
        <f t="shared" ref="V42:V52" si="27">+U42/D42</f>
        <v>-3.2558174721344556E-2</v>
      </c>
      <c r="W42" s="45">
        <f t="shared" si="3"/>
        <v>10029.25</v>
      </c>
      <c r="X42" s="46" t="str">
        <f t="shared" ref="X42:Y51" si="28">IF($U$16&gt;0,"Zero",IF($U42&lt;0,$C42*0.75,"Zero"))</f>
        <v>Zero</v>
      </c>
      <c r="Y42" s="46" t="str">
        <f t="shared" si="28"/>
        <v>Zero</v>
      </c>
      <c r="Z42" s="47">
        <f>VLOOKUP(A42,'[2]PIVOT 23-24'!$D:$F,2,FALSE)</f>
        <v>32899.303344381369</v>
      </c>
      <c r="AA42" s="47">
        <f>VLOOKUP(A42,'[2]PIVOT 23-24'!$D:$F,3,FALSE)</f>
        <v>14298.253943043301</v>
      </c>
      <c r="AB42" s="48">
        <f>VLOOKUP(A42,[2]Sheet3!$E:$F,2,FALSE)</f>
        <v>4798.3831710971799</v>
      </c>
      <c r="AC42" s="48">
        <f>VLOOKUP(A42,[2]Sheet3!$H:$I,2,FALSE)</f>
        <v>1635.26777629444</v>
      </c>
      <c r="AD42" s="4">
        <f t="shared" si="5"/>
        <v>10029.25</v>
      </c>
      <c r="AE42" s="4">
        <f t="shared" si="6"/>
        <v>15043.875</v>
      </c>
      <c r="AF42" s="4">
        <f t="shared" si="7"/>
        <v>15043.875</v>
      </c>
    </row>
    <row r="43" spans="1:32" s="4" customFormat="1" hidden="1" outlineLevel="1" x14ac:dyDescent="0.25">
      <c r="A43" s="36" t="str">
        <f>'[1]Full Year'!A43</f>
        <v>C86009</v>
      </c>
      <c r="B43" s="37" t="str">
        <f>'[1]Full Year'!B43</f>
        <v>THE MAYFLOWER MEDICAL PRACTICE</v>
      </c>
      <c r="C43" s="38">
        <f>'[1]Full Year'!D43</f>
        <v>31819.5</v>
      </c>
      <c r="D43" s="39">
        <f>'[1]Full Year'!E43</f>
        <v>1362119.3421734984</v>
      </c>
      <c r="E43" s="39">
        <f>'[1]Full Year'!F43</f>
        <v>227473.93014297425</v>
      </c>
      <c r="F43" s="40">
        <f>'[1]Full Year'!G43</f>
        <v>109105.67203025499</v>
      </c>
      <c r="G43" s="40">
        <f>'[1]Full Year'!H43</f>
        <v>127788.24449331401</v>
      </c>
      <c r="H43" s="40">
        <f>'[1]Full Year'!I43</f>
        <v>0</v>
      </c>
      <c r="I43" s="40">
        <f>'[1]Full Year'!J43</f>
        <v>0</v>
      </c>
      <c r="J43" s="40">
        <f>'[1]Full Year'!K43</f>
        <v>0</v>
      </c>
      <c r="K43" s="40">
        <f>'[1]Full Year'!L43</f>
        <v>0</v>
      </c>
      <c r="L43" s="40">
        <f>'[1]Full Year'!M43</f>
        <v>0</v>
      </c>
      <c r="M43" s="40">
        <f>'[1]Full Year'!N43</f>
        <v>0</v>
      </c>
      <c r="N43" s="40">
        <f>'[1]Full Year'!O43</f>
        <v>0</v>
      </c>
      <c r="O43" s="40">
        <f>'[1]Full Year'!P43</f>
        <v>0</v>
      </c>
      <c r="P43" s="40">
        <f>'[1]Full Year'!Q43</f>
        <v>0</v>
      </c>
      <c r="Q43" s="40">
        <f>'[1]Full Year'!R43</f>
        <v>0</v>
      </c>
      <c r="R43" s="41">
        <f>'[1]Full Year'!S43</f>
        <v>236893.916523569</v>
      </c>
      <c r="S43" s="41">
        <f>'[1]Full Year'!T43</f>
        <v>9419.9863805947534</v>
      </c>
      <c r="T43" s="42">
        <f>IF($D$2&lt;12,R43/(VLOOKUP($D$2,[1]Profile!$A$1:$D$14,4,FALSE)),R43)</f>
        <v>1418526.4462489162</v>
      </c>
      <c r="U43" s="43">
        <f t="shared" si="26"/>
        <v>56407.104075417854</v>
      </c>
      <c r="V43" s="44">
        <f t="shared" si="27"/>
        <v>4.1411278974579795E-2</v>
      </c>
      <c r="W43" s="45" t="str">
        <f t="shared" si="3"/>
        <v>Zero</v>
      </c>
      <c r="X43" s="46" t="str">
        <f t="shared" si="28"/>
        <v>Zero</v>
      </c>
      <c r="Y43" s="46" t="str">
        <f t="shared" si="28"/>
        <v>Zero</v>
      </c>
      <c r="Z43" s="47">
        <f>VLOOKUP(A43,'[2]PIVOT 23-24'!$D:$F,2,FALSE)</f>
        <v>55153.157829172633</v>
      </c>
      <c r="AA43" s="47">
        <f>VLOOKUP(A43,'[2]PIVOT 23-24'!$D:$F,3,FALSE)</f>
        <v>24146.047187674201</v>
      </c>
      <c r="AB43" s="48">
        <f>VLOOKUP(A43,[2]Sheet3!$E:$F,2,FALSE)</f>
        <v>9314.6101596276731</v>
      </c>
      <c r="AC43" s="48">
        <f>VLOOKUP(A43,[2]Sheet3!$H:$I,2,FALSE)</f>
        <v>3601.3641026329001</v>
      </c>
      <c r="AD43" s="4">
        <f t="shared" si="5"/>
        <v>15909.75</v>
      </c>
      <c r="AE43" s="4">
        <f t="shared" si="6"/>
        <v>23864.625</v>
      </c>
      <c r="AF43" s="4">
        <f t="shared" si="7"/>
        <v>23864.625</v>
      </c>
    </row>
    <row r="44" spans="1:32" s="4" customFormat="1" hidden="1" outlineLevel="1" x14ac:dyDescent="0.25">
      <c r="A44" s="36" t="str">
        <f>'[1]Full Year'!A44</f>
        <v>C86013</v>
      </c>
      <c r="B44" s="37" t="str">
        <f>'[1]Full Year'!B44</f>
        <v>THE TICKHILL &amp; COLLIERY MEDICAL PRACTICE</v>
      </c>
      <c r="C44" s="38">
        <f>'[1]Full Year'!D44</f>
        <v>40707.800000000003</v>
      </c>
      <c r="D44" s="39">
        <f>'[1]Full Year'!E44</f>
        <v>1744098.6662837085</v>
      </c>
      <c r="E44" s="39">
        <f>'[1]Full Year'!F44</f>
        <v>291264.47726937936</v>
      </c>
      <c r="F44" s="40">
        <f>'[1]Full Year'!G44</f>
        <v>147910.52877795801</v>
      </c>
      <c r="G44" s="40">
        <f>'[1]Full Year'!H44</f>
        <v>149510.34434406599</v>
      </c>
      <c r="H44" s="40">
        <f>'[1]Full Year'!I44</f>
        <v>0</v>
      </c>
      <c r="I44" s="40">
        <f>'[1]Full Year'!J44</f>
        <v>0</v>
      </c>
      <c r="J44" s="40">
        <f>'[1]Full Year'!K44</f>
        <v>0</v>
      </c>
      <c r="K44" s="40">
        <f>'[1]Full Year'!L44</f>
        <v>0</v>
      </c>
      <c r="L44" s="40">
        <f>'[1]Full Year'!M44</f>
        <v>0</v>
      </c>
      <c r="M44" s="40">
        <f>'[1]Full Year'!N44</f>
        <v>0</v>
      </c>
      <c r="N44" s="40">
        <f>'[1]Full Year'!O44</f>
        <v>0</v>
      </c>
      <c r="O44" s="40">
        <f>'[1]Full Year'!P44</f>
        <v>0</v>
      </c>
      <c r="P44" s="40">
        <f>'[1]Full Year'!Q44</f>
        <v>0</v>
      </c>
      <c r="Q44" s="40">
        <f>'[1]Full Year'!R44</f>
        <v>0</v>
      </c>
      <c r="R44" s="41">
        <f>'[1]Full Year'!S44</f>
        <v>297420.873122024</v>
      </c>
      <c r="S44" s="41">
        <f>'[1]Full Year'!T44</f>
        <v>6156.3958526446368</v>
      </c>
      <c r="T44" s="42">
        <f>IF($D$2&lt;12,R44/(VLOOKUP($D$2,[1]Profile!$A$1:$D$14,4,FALSE)),R44)</f>
        <v>1780963.3121079281</v>
      </c>
      <c r="U44" s="43">
        <f t="shared" si="26"/>
        <v>36864.645824219566</v>
      </c>
      <c r="V44" s="44">
        <f t="shared" si="27"/>
        <v>2.1136789183360843E-2</v>
      </c>
      <c r="W44" s="45" t="str">
        <f t="shared" si="3"/>
        <v>Zero</v>
      </c>
      <c r="X44" s="46" t="str">
        <f t="shared" si="28"/>
        <v>Zero</v>
      </c>
      <c r="Y44" s="46" t="str">
        <f t="shared" si="28"/>
        <v>Zero</v>
      </c>
      <c r="Z44" s="47">
        <f>VLOOKUP(A44,'[2]PIVOT 23-24'!$D:$F,2,FALSE)</f>
        <v>58233.224560335992</v>
      </c>
      <c r="AA44" s="47">
        <f>VLOOKUP(A44,'[2]PIVOT 23-24'!$D:$F,3,FALSE)</f>
        <v>20359.425982330002</v>
      </c>
      <c r="AB44" s="48">
        <f>VLOOKUP(A44,[2]Sheet3!$E:$F,2,FALSE)</f>
        <v>9349.1198277352305</v>
      </c>
      <c r="AC44" s="48">
        <f>VLOOKUP(A44,[2]Sheet3!$H:$I,2,FALSE)</f>
        <v>3157.9090037605201</v>
      </c>
      <c r="AD44" s="4">
        <f t="shared" si="5"/>
        <v>20353.900000000001</v>
      </c>
      <c r="AE44" s="4">
        <f t="shared" si="6"/>
        <v>30530.850000000002</v>
      </c>
      <c r="AF44" s="4">
        <f t="shared" si="7"/>
        <v>30530.850000000002</v>
      </c>
    </row>
    <row r="45" spans="1:32" s="4" customFormat="1" hidden="1" outlineLevel="1" x14ac:dyDescent="0.25">
      <c r="A45" s="36" t="str">
        <f>'[1]Full Year'!A45</f>
        <v>C86015</v>
      </c>
      <c r="B45" s="37" t="str">
        <f>'[1]Full Year'!B45</f>
        <v>THE ROSSINGTON PRACTICE</v>
      </c>
      <c r="C45" s="38">
        <f>'[1]Full Year'!D45</f>
        <v>31222.6</v>
      </c>
      <c r="D45" s="39">
        <f>'[1]Full Year'!E45</f>
        <v>1477140.973291981</v>
      </c>
      <c r="E45" s="39">
        <f>'[1]Full Year'!F45</f>
        <v>246682.54253976085</v>
      </c>
      <c r="F45" s="40">
        <f>'[1]Full Year'!G45</f>
        <v>129386.312389946</v>
      </c>
      <c r="G45" s="40">
        <f>'[1]Full Year'!H45</f>
        <v>147772.70299413399</v>
      </c>
      <c r="H45" s="40">
        <f>'[1]Full Year'!I45</f>
        <v>0</v>
      </c>
      <c r="I45" s="40">
        <f>'[1]Full Year'!J45</f>
        <v>0</v>
      </c>
      <c r="J45" s="40">
        <f>'[1]Full Year'!K45</f>
        <v>0</v>
      </c>
      <c r="K45" s="40">
        <f>'[1]Full Year'!L45</f>
        <v>0</v>
      </c>
      <c r="L45" s="40">
        <f>'[1]Full Year'!M45</f>
        <v>0</v>
      </c>
      <c r="M45" s="40">
        <f>'[1]Full Year'!N45</f>
        <v>0</v>
      </c>
      <c r="N45" s="40">
        <f>'[1]Full Year'!O45</f>
        <v>0</v>
      </c>
      <c r="O45" s="40">
        <f>'[1]Full Year'!P45</f>
        <v>0</v>
      </c>
      <c r="P45" s="40">
        <f>'[1]Full Year'!Q45</f>
        <v>0</v>
      </c>
      <c r="Q45" s="40">
        <f>'[1]Full Year'!R45</f>
        <v>0</v>
      </c>
      <c r="R45" s="41">
        <f>'[1]Full Year'!S45</f>
        <v>277159.01538408</v>
      </c>
      <c r="S45" s="41">
        <f>'[1]Full Year'!T45</f>
        <v>30476.472844319156</v>
      </c>
      <c r="T45" s="42">
        <f>IF($D$2&lt;12,R45/(VLOOKUP($D$2,[1]Profile!$A$1:$D$14,4,FALSE)),R45)</f>
        <v>1659634.8226591616</v>
      </c>
      <c r="U45" s="43">
        <f t="shared" si="26"/>
        <v>182493.84936718061</v>
      </c>
      <c r="V45" s="44">
        <f t="shared" si="27"/>
        <v>0.12354531670763405</v>
      </c>
      <c r="W45" s="45" t="str">
        <f t="shared" si="3"/>
        <v>Zero</v>
      </c>
      <c r="X45" s="46" t="str">
        <f t="shared" si="28"/>
        <v>Zero</v>
      </c>
      <c r="Y45" s="46" t="str">
        <f t="shared" si="28"/>
        <v>Zero</v>
      </c>
      <c r="Z45" s="47">
        <f>VLOOKUP(A45,'[2]PIVOT 23-24'!$D:$F,2,FALSE)</f>
        <v>48466.372931721577</v>
      </c>
      <c r="AA45" s="47">
        <f>VLOOKUP(A45,'[2]PIVOT 23-24'!$D:$F,3,FALSE)</f>
        <v>22519.505540424601</v>
      </c>
      <c r="AB45" s="48">
        <f>VLOOKUP(A45,[2]Sheet3!$E:$F,2,FALSE)</f>
        <v>8544.4704084296536</v>
      </c>
      <c r="AC45" s="48">
        <f>VLOOKUP(A45,[2]Sheet3!$H:$I,2,FALSE)</f>
        <v>3429.8765602204899</v>
      </c>
      <c r="AD45" s="4">
        <f t="shared" si="5"/>
        <v>15611.3</v>
      </c>
      <c r="AE45" s="4">
        <f t="shared" si="6"/>
        <v>23416.949999999997</v>
      </c>
      <c r="AF45" s="4">
        <f t="shared" si="7"/>
        <v>23416.949999999997</v>
      </c>
    </row>
    <row r="46" spans="1:32" s="65" customFormat="1" hidden="1" outlineLevel="1" x14ac:dyDescent="0.25">
      <c r="A46" s="36" t="str">
        <f>'[1]Full Year'!A46</f>
        <v>C86024</v>
      </c>
      <c r="B46" s="37" t="str">
        <f>'[1]Full Year'!B46</f>
        <v>CONISBROUGH GROUP PRACTICE</v>
      </c>
      <c r="C46" s="38">
        <f>'[1]Full Year'!D46</f>
        <v>44507</v>
      </c>
      <c r="D46" s="39">
        <f>'[1]Full Year'!E46</f>
        <v>2239787.0659445161</v>
      </c>
      <c r="E46" s="39">
        <f>'[1]Full Year'!F46</f>
        <v>374044.44001273421</v>
      </c>
      <c r="F46" s="40">
        <f>'[1]Full Year'!G46</f>
        <v>193832.568187881</v>
      </c>
      <c r="G46" s="40">
        <f>'[1]Full Year'!H46</f>
        <v>206265.09071812601</v>
      </c>
      <c r="H46" s="40">
        <f>'[1]Full Year'!I46</f>
        <v>0</v>
      </c>
      <c r="I46" s="40">
        <f>'[1]Full Year'!J46</f>
        <v>0</v>
      </c>
      <c r="J46" s="40">
        <f>'[1]Full Year'!K46</f>
        <v>0</v>
      </c>
      <c r="K46" s="40">
        <f>'[1]Full Year'!L46</f>
        <v>0</v>
      </c>
      <c r="L46" s="40">
        <f>'[1]Full Year'!M46</f>
        <v>0</v>
      </c>
      <c r="M46" s="40">
        <f>'[1]Full Year'!N46</f>
        <v>0</v>
      </c>
      <c r="N46" s="40">
        <f>'[1]Full Year'!O46</f>
        <v>0</v>
      </c>
      <c r="O46" s="40">
        <f>'[1]Full Year'!P46</f>
        <v>0</v>
      </c>
      <c r="P46" s="40">
        <f>'[1]Full Year'!Q46</f>
        <v>0</v>
      </c>
      <c r="Q46" s="40">
        <f>'[1]Full Year'!R46</f>
        <v>0</v>
      </c>
      <c r="R46" s="41">
        <f>'[1]Full Year'!S46</f>
        <v>400097.65890600701</v>
      </c>
      <c r="S46" s="41">
        <f>'[1]Full Year'!T46</f>
        <v>26053.218893272802</v>
      </c>
      <c r="T46" s="42">
        <f>IF($D$2&lt;12,R46/(VLOOKUP($D$2,[1]Profile!$A$1:$D$14,4,FALSE)),R46)</f>
        <v>2395794.3647066285</v>
      </c>
      <c r="U46" s="43">
        <f t="shared" si="26"/>
        <v>156007.29876211239</v>
      </c>
      <c r="V46" s="44">
        <f t="shared" si="27"/>
        <v>6.9652736697237899E-2</v>
      </c>
      <c r="W46" s="45" t="str">
        <f t="shared" si="3"/>
        <v>Zero</v>
      </c>
      <c r="X46" s="46" t="str">
        <f t="shared" si="28"/>
        <v>Zero</v>
      </c>
      <c r="Y46" s="46" t="str">
        <f t="shared" si="28"/>
        <v>Zero</v>
      </c>
      <c r="Z46" s="47">
        <f>VLOOKUP(A46,'[2]PIVOT 23-24'!$D:$F,2,FALSE)</f>
        <v>80414.251787465764</v>
      </c>
      <c r="AA46" s="47">
        <f>VLOOKUP(A46,'[2]PIVOT 23-24'!$D:$F,3,FALSE)</f>
        <v>29215.603689412499</v>
      </c>
      <c r="AB46" s="48">
        <f>VLOOKUP(A46,[2]Sheet3!$E:$F,2,FALSE)</f>
        <v>13916.53682842719</v>
      </c>
      <c r="AC46" s="48">
        <f>VLOOKUP(A46,[2]Sheet3!$H:$I,2,FALSE)</f>
        <v>4687.2574636849004</v>
      </c>
      <c r="AD46" s="4">
        <f t="shared" si="5"/>
        <v>22253.5</v>
      </c>
      <c r="AE46" s="4">
        <f t="shared" si="6"/>
        <v>33380.25</v>
      </c>
      <c r="AF46" s="4">
        <f t="shared" si="7"/>
        <v>33380.25</v>
      </c>
    </row>
    <row r="47" spans="1:32" s="51" customFormat="1" hidden="1" outlineLevel="1" x14ac:dyDescent="0.25">
      <c r="A47" s="36" t="str">
        <f>'[1]Full Year'!A47</f>
        <v>C86026</v>
      </c>
      <c r="B47" s="37" t="str">
        <f>'[1]Full Year'!B47</f>
        <v>EDLINGTON HEALTH CENTRE PRACTICE</v>
      </c>
      <c r="C47" s="38">
        <f>'[1]Full Year'!D47</f>
        <v>17014.2</v>
      </c>
      <c r="D47" s="39">
        <f>'[1]Full Year'!E47</f>
        <v>867268.73873174516</v>
      </c>
      <c r="E47" s="39">
        <f>'[1]Full Year'!F47</f>
        <v>144833.87936820145</v>
      </c>
      <c r="F47" s="40">
        <f>'[1]Full Year'!G47</f>
        <v>67182.931180648899</v>
      </c>
      <c r="G47" s="40">
        <f>'[1]Full Year'!H47</f>
        <v>72895.237300821304</v>
      </c>
      <c r="H47" s="40">
        <f>'[1]Full Year'!I47</f>
        <v>0</v>
      </c>
      <c r="I47" s="40">
        <f>'[1]Full Year'!J47</f>
        <v>0</v>
      </c>
      <c r="J47" s="40">
        <f>'[1]Full Year'!K47</f>
        <v>0</v>
      </c>
      <c r="K47" s="40">
        <f>'[1]Full Year'!L47</f>
        <v>0</v>
      </c>
      <c r="L47" s="40">
        <f>'[1]Full Year'!M47</f>
        <v>0</v>
      </c>
      <c r="M47" s="40">
        <f>'[1]Full Year'!N47</f>
        <v>0</v>
      </c>
      <c r="N47" s="40">
        <f>'[1]Full Year'!O47</f>
        <v>0</v>
      </c>
      <c r="O47" s="40">
        <f>'[1]Full Year'!P47</f>
        <v>0</v>
      </c>
      <c r="P47" s="40">
        <f>'[1]Full Year'!Q47</f>
        <v>0</v>
      </c>
      <c r="Q47" s="40">
        <f>'[1]Full Year'!R47</f>
        <v>0</v>
      </c>
      <c r="R47" s="41">
        <f>'[1]Full Year'!S47</f>
        <v>140078.1684814702</v>
      </c>
      <c r="S47" s="41">
        <f>'[1]Full Year'!T47</f>
        <v>-4755.710886731249</v>
      </c>
      <c r="T47" s="42">
        <f>IF($D$2&lt;12,R47/(VLOOKUP($D$2,[1]Profile!$A$1:$D$14,4,FALSE)),R47)</f>
        <v>838791.42803275562</v>
      </c>
      <c r="U47" s="43">
        <f t="shared" si="26"/>
        <v>-28477.310698989546</v>
      </c>
      <c r="V47" s="49">
        <f t="shared" si="27"/>
        <v>-3.2835624561578784E-2</v>
      </c>
      <c r="W47" s="45">
        <f t="shared" si="3"/>
        <v>8507.1</v>
      </c>
      <c r="X47" s="46" t="str">
        <f t="shared" si="28"/>
        <v>Zero</v>
      </c>
      <c r="Y47" s="46" t="str">
        <f t="shared" si="28"/>
        <v>Zero</v>
      </c>
      <c r="Z47" s="47">
        <f>VLOOKUP(A47,'[2]PIVOT 23-24'!$D:$F,2,FALSE)</f>
        <v>22699.032390094275</v>
      </c>
      <c r="AA47" s="47">
        <f>VLOOKUP(A47,'[2]PIVOT 23-24'!$D:$F,3,FALSE)</f>
        <v>7924.0206224355898</v>
      </c>
      <c r="AB47" s="48">
        <f>VLOOKUP(A47,[2]Sheet3!$E:$F,2,FALSE)</f>
        <v>3671.7513177390624</v>
      </c>
      <c r="AC47" s="48">
        <f>VLOOKUP(A47,[2]Sheet3!$H:$I,2,FALSE)</f>
        <v>1292.94355815015</v>
      </c>
      <c r="AD47" s="4">
        <f t="shared" si="5"/>
        <v>8507.1</v>
      </c>
      <c r="AE47" s="4">
        <f t="shared" si="6"/>
        <v>12760.650000000001</v>
      </c>
      <c r="AF47" s="4">
        <f t="shared" si="7"/>
        <v>12760.650000000001</v>
      </c>
    </row>
    <row r="48" spans="1:32" s="51" customFormat="1" hidden="1" outlineLevel="1" x14ac:dyDescent="0.25">
      <c r="A48" s="36" t="str">
        <f>'[1]Full Year'!A48</f>
        <v>C86033</v>
      </c>
      <c r="B48" s="37" t="str">
        <f>'[1]Full Year'!B48</f>
        <v>THE NAYAR PRACTICE</v>
      </c>
      <c r="C48" s="38">
        <f>'[1]Full Year'!D48</f>
        <v>17732.599999999999</v>
      </c>
      <c r="D48" s="39">
        <f>'[1]Full Year'!E48</f>
        <v>1053143.0650553333</v>
      </c>
      <c r="E48" s="39">
        <f>'[1]Full Year'!F48</f>
        <v>175874.89186424066</v>
      </c>
      <c r="F48" s="40">
        <f>'[1]Full Year'!G48</f>
        <v>92729.641369505494</v>
      </c>
      <c r="G48" s="40">
        <f>'[1]Full Year'!H48</f>
        <v>93171.194544995393</v>
      </c>
      <c r="H48" s="40">
        <f>'[1]Full Year'!I48</f>
        <v>0</v>
      </c>
      <c r="I48" s="40">
        <f>'[1]Full Year'!J48</f>
        <v>0</v>
      </c>
      <c r="J48" s="40">
        <f>'[1]Full Year'!K48</f>
        <v>0</v>
      </c>
      <c r="K48" s="40">
        <f>'[1]Full Year'!L48</f>
        <v>0</v>
      </c>
      <c r="L48" s="40">
        <f>'[1]Full Year'!M48</f>
        <v>0</v>
      </c>
      <c r="M48" s="40">
        <f>'[1]Full Year'!N48</f>
        <v>0</v>
      </c>
      <c r="N48" s="40">
        <f>'[1]Full Year'!O48</f>
        <v>0</v>
      </c>
      <c r="O48" s="40">
        <f>'[1]Full Year'!P48</f>
        <v>0</v>
      </c>
      <c r="P48" s="40">
        <f>'[1]Full Year'!Q48</f>
        <v>0</v>
      </c>
      <c r="Q48" s="40">
        <f>'[1]Full Year'!R48</f>
        <v>0</v>
      </c>
      <c r="R48" s="41">
        <f>'[1]Full Year'!S48</f>
        <v>185900.83591450087</v>
      </c>
      <c r="S48" s="41">
        <f>'[1]Full Year'!T48</f>
        <v>10025.944050260208</v>
      </c>
      <c r="T48" s="42">
        <f>IF($D$2&lt;12,R48/(VLOOKUP($D$2,[1]Profile!$A$1:$D$14,4,FALSE)),R48)</f>
        <v>1113178.6581706638</v>
      </c>
      <c r="U48" s="43">
        <f t="shared" si="26"/>
        <v>60035.593115330441</v>
      </c>
      <c r="V48" s="44">
        <f t="shared" si="27"/>
        <v>5.7006113516187951E-2</v>
      </c>
      <c r="W48" s="45" t="str">
        <f t="shared" si="3"/>
        <v>Zero</v>
      </c>
      <c r="X48" s="46" t="str">
        <f t="shared" si="28"/>
        <v>Zero</v>
      </c>
      <c r="Y48" s="46" t="str">
        <f t="shared" si="28"/>
        <v>Zero</v>
      </c>
      <c r="Z48" s="47">
        <f>VLOOKUP(A48,'[2]PIVOT 23-24'!$D:$F,2,FALSE)</f>
        <v>32033.035650291131</v>
      </c>
      <c r="AA48" s="47">
        <f>VLOOKUP(A48,'[2]PIVOT 23-24'!$D:$F,3,FALSE)</f>
        <v>14525.4483703064</v>
      </c>
      <c r="AB48" s="48">
        <f>VLOOKUP(A48,[2]Sheet3!$E:$F,2,FALSE)</f>
        <v>4736.7758555992514</v>
      </c>
      <c r="AC48" s="48">
        <f>VLOOKUP(A48,[2]Sheet3!$H:$I,2,FALSE)</f>
        <v>1573.6807636097899</v>
      </c>
      <c r="AD48" s="4">
        <f t="shared" si="5"/>
        <v>8866.2999999999993</v>
      </c>
      <c r="AE48" s="4">
        <f t="shared" si="6"/>
        <v>13299.449999999999</v>
      </c>
      <c r="AF48" s="4">
        <f t="shared" si="7"/>
        <v>13299.449999999999</v>
      </c>
    </row>
    <row r="49" spans="1:32" s="51" customFormat="1" hidden="1" outlineLevel="1" x14ac:dyDescent="0.25">
      <c r="A49" s="36" t="str">
        <f>'[1]Full Year'!A49</f>
        <v>C86034</v>
      </c>
      <c r="B49" s="37" t="str">
        <f>'[1]Full Year'!B49</f>
        <v>THE NEW SURGERY</v>
      </c>
      <c r="C49" s="38">
        <f>'[1]Full Year'!D49</f>
        <v>27335.8</v>
      </c>
      <c r="D49" s="39">
        <f>'[1]Full Year'!E49</f>
        <v>1374634.5206538022</v>
      </c>
      <c r="E49" s="39">
        <f>'[1]Full Year'!F49</f>
        <v>229563.96494918497</v>
      </c>
      <c r="F49" s="40">
        <f>'[1]Full Year'!G49</f>
        <v>112527.93321961501</v>
      </c>
      <c r="G49" s="40">
        <f>'[1]Full Year'!H49</f>
        <v>120189.062305549</v>
      </c>
      <c r="H49" s="40">
        <f>'[1]Full Year'!I49</f>
        <v>0</v>
      </c>
      <c r="I49" s="40">
        <f>'[1]Full Year'!J49</f>
        <v>0</v>
      </c>
      <c r="J49" s="40">
        <f>'[1]Full Year'!K49</f>
        <v>0</v>
      </c>
      <c r="K49" s="40">
        <f>'[1]Full Year'!L49</f>
        <v>0</v>
      </c>
      <c r="L49" s="40">
        <f>'[1]Full Year'!M49</f>
        <v>0</v>
      </c>
      <c r="M49" s="40">
        <f>'[1]Full Year'!N49</f>
        <v>0</v>
      </c>
      <c r="N49" s="40">
        <f>'[1]Full Year'!O49</f>
        <v>0</v>
      </c>
      <c r="O49" s="40">
        <f>'[1]Full Year'!P49</f>
        <v>0</v>
      </c>
      <c r="P49" s="40">
        <f>'[1]Full Year'!Q49</f>
        <v>0</v>
      </c>
      <c r="Q49" s="40">
        <f>'[1]Full Year'!R49</f>
        <v>0</v>
      </c>
      <c r="R49" s="41">
        <f>'[1]Full Year'!S49</f>
        <v>232716.99552516401</v>
      </c>
      <c r="S49" s="41">
        <f>'[1]Full Year'!T49</f>
        <v>3153.0305759790353</v>
      </c>
      <c r="T49" s="42">
        <f>IF($D$2&lt;12,R49/(VLOOKUP($D$2,[1]Profile!$A$1:$D$14,4,FALSE)),R49)</f>
        <v>1393514.9432644551</v>
      </c>
      <c r="U49" s="43">
        <f t="shared" si="26"/>
        <v>18880.422610652866</v>
      </c>
      <c r="V49" s="44">
        <f t="shared" si="27"/>
        <v>1.3734867215231129E-2</v>
      </c>
      <c r="W49" s="45" t="str">
        <f t="shared" si="3"/>
        <v>Zero</v>
      </c>
      <c r="X49" s="46" t="str">
        <f t="shared" si="28"/>
        <v>Zero</v>
      </c>
      <c r="Y49" s="46" t="str">
        <f t="shared" si="28"/>
        <v>Zero</v>
      </c>
      <c r="Z49" s="47">
        <f>VLOOKUP(A49,'[2]PIVOT 23-24'!$D:$F,2,FALSE)</f>
        <v>45459.207678437851</v>
      </c>
      <c r="AA49" s="47">
        <f>VLOOKUP(A49,'[2]PIVOT 23-24'!$D:$F,3,FALSE)</f>
        <v>13093.6097933</v>
      </c>
      <c r="AB49" s="48">
        <f>VLOOKUP(A49,[2]Sheet3!$E:$F,2,FALSE)</f>
        <v>7236.9544748109438</v>
      </c>
      <c r="AC49" s="48">
        <f>VLOOKUP(A49,[2]Sheet3!$H:$I,2,FALSE)</f>
        <v>2026.6278307760799</v>
      </c>
      <c r="AD49" s="4">
        <f t="shared" si="5"/>
        <v>13667.9</v>
      </c>
      <c r="AE49" s="4">
        <f t="shared" si="6"/>
        <v>20501.849999999999</v>
      </c>
      <c r="AF49" s="4">
        <f t="shared" si="7"/>
        <v>20501.849999999999</v>
      </c>
    </row>
    <row r="50" spans="1:32" s="51" customFormat="1" hidden="1" outlineLevel="1" x14ac:dyDescent="0.25">
      <c r="A50" s="36" t="str">
        <f>'[1]Full Year'!A50</f>
        <v>C86606</v>
      </c>
      <c r="B50" s="37" t="str">
        <f>'[1]Full Year'!B50</f>
        <v>BARNBURGH SURGERY</v>
      </c>
      <c r="C50" s="38">
        <f>'[1]Full Year'!D50</f>
        <v>10029.799999999999</v>
      </c>
      <c r="D50" s="39">
        <f>'[1]Full Year'!E50</f>
        <v>387657.67102217505</v>
      </c>
      <c r="E50" s="39">
        <f>'[1]Full Year'!F50</f>
        <v>64738.83106070324</v>
      </c>
      <c r="F50" s="40">
        <f>'[1]Full Year'!G50</f>
        <v>29636.0775591948</v>
      </c>
      <c r="G50" s="40">
        <f>'[1]Full Year'!H50</f>
        <v>34741.389269694402</v>
      </c>
      <c r="H50" s="40">
        <f>'[1]Full Year'!I50</f>
        <v>0</v>
      </c>
      <c r="I50" s="40">
        <f>'[1]Full Year'!J50</f>
        <v>0</v>
      </c>
      <c r="J50" s="40">
        <f>'[1]Full Year'!K50</f>
        <v>0</v>
      </c>
      <c r="K50" s="40">
        <f>'[1]Full Year'!L50</f>
        <v>0</v>
      </c>
      <c r="L50" s="40">
        <f>'[1]Full Year'!M50</f>
        <v>0</v>
      </c>
      <c r="M50" s="40">
        <f>'[1]Full Year'!N50</f>
        <v>0</v>
      </c>
      <c r="N50" s="40">
        <f>'[1]Full Year'!O50</f>
        <v>0</v>
      </c>
      <c r="O50" s="40">
        <f>'[1]Full Year'!P50</f>
        <v>0</v>
      </c>
      <c r="P50" s="40">
        <f>'[1]Full Year'!Q50</f>
        <v>0</v>
      </c>
      <c r="Q50" s="40">
        <f>'[1]Full Year'!R50</f>
        <v>0</v>
      </c>
      <c r="R50" s="41">
        <f>'[1]Full Year'!S50</f>
        <v>64377.466828889199</v>
      </c>
      <c r="S50" s="41">
        <f>'[1]Full Year'!T50</f>
        <v>-361.36423181404098</v>
      </c>
      <c r="T50" s="42">
        <f>IF($D$2&lt;12,R50/(VLOOKUP($D$2,[1]Profile!$A$1:$D$14,4,FALSE)),R50)</f>
        <v>385493.81334664189</v>
      </c>
      <c r="U50" s="43">
        <f t="shared" si="26"/>
        <v>-2163.8576755331596</v>
      </c>
      <c r="V50" s="49">
        <f t="shared" si="27"/>
        <v>-5.5818776133785865E-3</v>
      </c>
      <c r="W50" s="45">
        <f t="shared" si="3"/>
        <v>5014.8999999999996</v>
      </c>
      <c r="X50" s="46" t="str">
        <f t="shared" si="28"/>
        <v>Zero</v>
      </c>
      <c r="Y50" s="46" t="str">
        <f t="shared" si="28"/>
        <v>Zero</v>
      </c>
      <c r="Z50" s="47">
        <f>VLOOKUP(A50,'[2]PIVOT 23-24'!$D:$F,2,FALSE)</f>
        <v>8068.3905182236049</v>
      </c>
      <c r="AA50" s="47">
        <f>VLOOKUP(A50,'[2]PIVOT 23-24'!$D:$F,3,FALSE)</f>
        <v>2355.5299356117198</v>
      </c>
      <c r="AB50" s="48">
        <f>VLOOKUP(A50,[2]Sheet3!$E:$F,2,FALSE)</f>
        <v>1293.5662456763514</v>
      </c>
      <c r="AC50" s="48">
        <f>VLOOKUP(A50,[2]Sheet3!$H:$I,2,FALSE)</f>
        <v>273.298905546095</v>
      </c>
      <c r="AD50" s="4">
        <f t="shared" si="5"/>
        <v>5014.8999999999996</v>
      </c>
      <c r="AE50" s="4">
        <f t="shared" si="6"/>
        <v>7522.3499999999995</v>
      </c>
      <c r="AF50" s="4">
        <f t="shared" si="7"/>
        <v>7522.3499999999995</v>
      </c>
    </row>
    <row r="51" spans="1:32" s="51" customFormat="1" hidden="1" outlineLevel="1" x14ac:dyDescent="0.25">
      <c r="A51" s="36" t="str">
        <f>'[1]Full Year'!A51</f>
        <v>C86621</v>
      </c>
      <c r="B51" s="37" t="str">
        <f>'[1]Full Year'!B51</f>
        <v>WEST END CLINIC</v>
      </c>
      <c r="C51" s="38">
        <f>'[1]Full Year'!D51</f>
        <v>15587.5</v>
      </c>
      <c r="D51" s="39">
        <f>'[1]Full Year'!E51</f>
        <v>939522.63054401055</v>
      </c>
      <c r="E51" s="39">
        <f>'[1]Full Year'!F51</f>
        <v>156900.27930084977</v>
      </c>
      <c r="F51" s="40">
        <f>'[1]Full Year'!G51</f>
        <v>78269.450388896497</v>
      </c>
      <c r="G51" s="40">
        <f>'[1]Full Year'!H51</f>
        <v>84364.537970303107</v>
      </c>
      <c r="H51" s="40">
        <f>'[1]Full Year'!I51</f>
        <v>0</v>
      </c>
      <c r="I51" s="40">
        <f>'[1]Full Year'!J51</f>
        <v>0</v>
      </c>
      <c r="J51" s="40">
        <f>'[1]Full Year'!K51</f>
        <v>0</v>
      </c>
      <c r="K51" s="40">
        <f>'[1]Full Year'!L51</f>
        <v>0</v>
      </c>
      <c r="L51" s="40">
        <f>'[1]Full Year'!M51</f>
        <v>0</v>
      </c>
      <c r="M51" s="40">
        <f>'[1]Full Year'!N51</f>
        <v>0</v>
      </c>
      <c r="N51" s="40">
        <f>'[1]Full Year'!O51</f>
        <v>0</v>
      </c>
      <c r="O51" s="40">
        <f>'[1]Full Year'!P51</f>
        <v>0</v>
      </c>
      <c r="P51" s="40">
        <f>'[1]Full Year'!Q51</f>
        <v>0</v>
      </c>
      <c r="Q51" s="40">
        <f>'[1]Full Year'!R51</f>
        <v>0</v>
      </c>
      <c r="R51" s="41">
        <f>'[1]Full Year'!S51</f>
        <v>162633.9883591996</v>
      </c>
      <c r="S51" s="41">
        <f>'[1]Full Year'!T51</f>
        <v>5733.7090583498357</v>
      </c>
      <c r="T51" s="42">
        <f>IF($D$2&lt;12,R51/(VLOOKUP($D$2,[1]Profile!$A$1:$D$14,4,FALSE)),R51)</f>
        <v>973856.21771975805</v>
      </c>
      <c r="U51" s="43">
        <f t="shared" si="26"/>
        <v>34333.587175747496</v>
      </c>
      <c r="V51" s="44">
        <f t="shared" si="27"/>
        <v>3.654365106231381E-2</v>
      </c>
      <c r="W51" s="45" t="str">
        <f t="shared" si="3"/>
        <v>Zero</v>
      </c>
      <c r="X51" s="46" t="str">
        <f t="shared" si="28"/>
        <v>Zero</v>
      </c>
      <c r="Y51" s="46" t="str">
        <f t="shared" si="28"/>
        <v>Zero</v>
      </c>
      <c r="Z51" s="47">
        <f>VLOOKUP(A51,'[2]PIVOT 23-24'!$D:$F,2,FALSE)</f>
        <v>27471.019365790497</v>
      </c>
      <c r="AA51" s="47">
        <f>VLOOKUP(A51,'[2]PIVOT 23-24'!$D:$F,3,FALSE)</f>
        <v>12375.4556371418</v>
      </c>
      <c r="AB51" s="48">
        <f>VLOOKUP(A51,[2]Sheet3!$E:$F,2,FALSE)</f>
        <v>4071.2660663445413</v>
      </c>
      <c r="AC51" s="48">
        <f>VLOOKUP(A51,[2]Sheet3!$H:$I,2,FALSE)</f>
        <v>1770.9432843801001</v>
      </c>
      <c r="AD51" s="4">
        <f t="shared" si="5"/>
        <v>7793.75</v>
      </c>
      <c r="AE51" s="4">
        <f t="shared" si="6"/>
        <v>11690.625</v>
      </c>
      <c r="AF51" s="4">
        <f t="shared" si="7"/>
        <v>11690.625</v>
      </c>
    </row>
    <row r="52" spans="1:32" s="65" customFormat="1" ht="15.75" collapsed="1" thickBot="1" x14ac:dyDescent="0.3">
      <c r="A52" s="80"/>
      <c r="B52" s="81" t="str">
        <f>'[1]Full Year'!B52</f>
        <v>South PCN</v>
      </c>
      <c r="C52" s="82">
        <f>'[1]Full Year'!D52</f>
        <v>256015.3</v>
      </c>
      <c r="D52" s="83">
        <f>'[1]Full Year'!E52</f>
        <v>12442536.353255512</v>
      </c>
      <c r="E52" s="83">
        <f>'[1]Full Year'!F52</f>
        <v>2077903.5709936707</v>
      </c>
      <c r="F52" s="84">
        <f>'[1]Full Year'!G52</f>
        <v>1040830.9302208606</v>
      </c>
      <c r="G52" s="84">
        <f>'[1]Full Year'!H52</f>
        <v>1117552.5298157968</v>
      </c>
      <c r="H52" s="84">
        <f>'[1]Full Year'!I52</f>
        <v>0</v>
      </c>
      <c r="I52" s="84">
        <f>'[1]Full Year'!J52</f>
        <v>0</v>
      </c>
      <c r="J52" s="84">
        <f>'[1]Full Year'!K52</f>
        <v>0</v>
      </c>
      <c r="K52" s="84">
        <f>'[1]Full Year'!L52</f>
        <v>0</v>
      </c>
      <c r="L52" s="84">
        <f>'[1]Full Year'!M52</f>
        <v>0</v>
      </c>
      <c r="M52" s="84">
        <f>'[1]Full Year'!N52</f>
        <v>0</v>
      </c>
      <c r="N52" s="84">
        <f>'[1]Full Year'!O52</f>
        <v>0</v>
      </c>
      <c r="O52" s="84">
        <f>'[1]Full Year'!P52</f>
        <v>0</v>
      </c>
      <c r="P52" s="84">
        <f>'[1]Full Year'!Q52</f>
        <v>0</v>
      </c>
      <c r="Q52" s="84">
        <f>'[1]Full Year'!R52</f>
        <v>0</v>
      </c>
      <c r="R52" s="85">
        <f>'[1]Full Year'!S52</f>
        <v>2158383.4600366578</v>
      </c>
      <c r="S52" s="85">
        <f>'[1]Full Year'!T52</f>
        <v>80479.889042987023</v>
      </c>
      <c r="T52" s="86">
        <f>SUM(T42:T51)</f>
        <v>12924451.856506929</v>
      </c>
      <c r="U52" s="87">
        <f t="shared" si="26"/>
        <v>481915.50325141661</v>
      </c>
      <c r="V52" s="88">
        <f t="shared" si="27"/>
        <v>3.873129156060906E-2</v>
      </c>
      <c r="W52" s="89">
        <f>SUM(W42:W51)</f>
        <v>23551.25</v>
      </c>
      <c r="X52" s="89">
        <f t="shared" ref="X52:Y52" si="29">SUM(X42:X51)</f>
        <v>0</v>
      </c>
      <c r="Y52" s="90">
        <f t="shared" si="29"/>
        <v>0</v>
      </c>
      <c r="Z52" s="91">
        <f>SUM(Z42:Z51)</f>
        <v>410896.99605591461</v>
      </c>
      <c r="AA52" s="91">
        <f>SUM(AA42:AA51)</f>
        <v>160812.90070168013</v>
      </c>
      <c r="AB52" s="92">
        <f t="shared" ref="AB52:AC52" si="30">SUM(AB42:AB51)</f>
        <v>66933.434355487087</v>
      </c>
      <c r="AC52" s="92">
        <f t="shared" si="30"/>
        <v>23449.169249055467</v>
      </c>
      <c r="AD52" s="4">
        <f t="shared" si="5"/>
        <v>128007.65</v>
      </c>
      <c r="AE52" s="4">
        <f t="shared" si="6"/>
        <v>192011.47499999998</v>
      </c>
      <c r="AF52" s="4">
        <f t="shared" si="7"/>
        <v>192011.47499999998</v>
      </c>
    </row>
    <row r="53" spans="1:32" customFormat="1" ht="15.75" thickBot="1" x14ac:dyDescent="0.3">
      <c r="C53" s="1"/>
      <c r="D53" s="2"/>
      <c r="E53" s="2"/>
      <c r="F53" s="2"/>
      <c r="G53" s="2"/>
      <c r="H53" s="93"/>
      <c r="I53" s="2"/>
      <c r="O53" s="94"/>
      <c r="R53" s="94"/>
      <c r="S53" s="95"/>
      <c r="T53" s="95"/>
      <c r="U53" s="95"/>
      <c r="V53" s="96"/>
      <c r="W53" s="95"/>
      <c r="X53" s="95"/>
      <c r="Y53" s="96"/>
    </row>
    <row r="54" spans="1:32" s="4" customFormat="1" ht="15.75" thickBot="1" x14ac:dyDescent="0.3">
      <c r="A54" s="97"/>
      <c r="B54" s="98" t="s">
        <v>32</v>
      </c>
      <c r="C54" s="99">
        <f t="shared" ref="C54:V54" si="31">+C52+C40+C31+C25+C16</f>
        <v>1225056.0999999999</v>
      </c>
      <c r="D54" s="100">
        <f t="shared" si="31"/>
        <v>58587833.251311503</v>
      </c>
      <c r="E54" s="100">
        <f t="shared" si="31"/>
        <v>9784168.1529690214</v>
      </c>
      <c r="F54" s="101">
        <f t="shared" si="31"/>
        <v>4895985.4448396116</v>
      </c>
      <c r="G54" s="101">
        <f t="shared" si="31"/>
        <v>5254141.7027463736</v>
      </c>
      <c r="H54" s="101">
        <f t="shared" si="31"/>
        <v>0</v>
      </c>
      <c r="I54" s="101">
        <f t="shared" si="31"/>
        <v>0</v>
      </c>
      <c r="J54" s="101">
        <f t="shared" si="31"/>
        <v>0</v>
      </c>
      <c r="K54" s="101">
        <f t="shared" si="31"/>
        <v>0</v>
      </c>
      <c r="L54" s="101">
        <f t="shared" si="31"/>
        <v>0</v>
      </c>
      <c r="M54" s="101">
        <f t="shared" si="31"/>
        <v>0</v>
      </c>
      <c r="N54" s="101">
        <f t="shared" si="31"/>
        <v>0</v>
      </c>
      <c r="O54" s="101">
        <f t="shared" si="31"/>
        <v>0</v>
      </c>
      <c r="P54" s="101">
        <f t="shared" si="31"/>
        <v>0</v>
      </c>
      <c r="Q54" s="101">
        <f t="shared" si="31"/>
        <v>0</v>
      </c>
      <c r="R54" s="102">
        <f t="shared" si="31"/>
        <v>10150127.147585984</v>
      </c>
      <c r="S54" s="102">
        <f t="shared" si="31"/>
        <v>365958.99461696274</v>
      </c>
      <c r="T54" s="103">
        <f t="shared" si="31"/>
        <v>60779204.476562776</v>
      </c>
      <c r="U54" s="104">
        <f t="shared" si="31"/>
        <v>2191371.2252512686</v>
      </c>
      <c r="V54" s="105">
        <f>+U54/D54</f>
        <v>3.7403179186562836E-2</v>
      </c>
      <c r="W54" s="106">
        <f>+W52+W40+W31+W25+W16</f>
        <v>108165.79999999999</v>
      </c>
      <c r="X54" s="106">
        <f t="shared" ref="X54:AF54" si="32">+X52+X40+X31+X25+X16</f>
        <v>0</v>
      </c>
      <c r="Y54" s="106">
        <f t="shared" si="32"/>
        <v>0</v>
      </c>
      <c r="Z54" s="106">
        <f t="shared" si="32"/>
        <v>2059019.5156590648</v>
      </c>
      <c r="AA54" s="106">
        <f t="shared" si="32"/>
        <v>848159.56866813358</v>
      </c>
      <c r="AB54" s="106">
        <f t="shared" si="32"/>
        <v>341875.09695061401</v>
      </c>
      <c r="AC54" s="106">
        <f t="shared" si="32"/>
        <v>134279.2905838564</v>
      </c>
      <c r="AD54" s="106">
        <f t="shared" si="32"/>
        <v>612528.04999999993</v>
      </c>
      <c r="AE54" s="106">
        <f t="shared" si="32"/>
        <v>918792.07499999995</v>
      </c>
      <c r="AF54" s="106">
        <f t="shared" si="32"/>
        <v>918792.07499999995</v>
      </c>
    </row>
    <row r="55" spans="1:32" customFormat="1" x14ac:dyDescent="0.25"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96"/>
      <c r="W55" s="65"/>
      <c r="X55" s="65"/>
      <c r="Y55" s="65"/>
    </row>
    <row r="56" spans="1:32" customFormat="1" x14ac:dyDescent="0.25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96"/>
      <c r="W56" s="65"/>
      <c r="X56" s="65"/>
      <c r="Y56" s="65"/>
    </row>
    <row r="57" spans="1:32" customFormat="1" x14ac:dyDescent="0.25"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96"/>
      <c r="W57" s="51"/>
      <c r="X57" s="51"/>
      <c r="Y57" s="51"/>
    </row>
    <row r="58" spans="1:32" customFormat="1" x14ac:dyDescent="0.25"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96"/>
    </row>
    <row r="59" spans="1:32" customFormat="1" x14ac:dyDescent="0.25">
      <c r="C59" s="1"/>
      <c r="D59" s="2"/>
      <c r="E59" s="2"/>
      <c r="F59" s="2"/>
      <c r="G59" s="2"/>
      <c r="H59" s="2"/>
      <c r="I59" s="2"/>
      <c r="J59" s="2"/>
      <c r="K59" s="2"/>
      <c r="L59" s="2"/>
      <c r="O59" s="94"/>
      <c r="R59" s="94"/>
      <c r="S59" s="2"/>
      <c r="T59" s="2"/>
      <c r="U59" s="2"/>
      <c r="V59" s="96"/>
    </row>
    <row r="60" spans="1:32" customFormat="1" x14ac:dyDescent="0.25">
      <c r="C60" s="1"/>
      <c r="D60" s="2"/>
      <c r="E60" s="2"/>
      <c r="F60" s="2"/>
      <c r="G60" s="2"/>
      <c r="H60" s="2"/>
      <c r="I60" s="2"/>
      <c r="J60" s="2"/>
      <c r="K60" s="2"/>
      <c r="L60" s="2"/>
      <c r="O60" s="94"/>
      <c r="R60" s="94"/>
      <c r="S60" s="2"/>
      <c r="T60" s="2"/>
      <c r="U60" s="2"/>
      <c r="V60" s="96"/>
    </row>
    <row r="61" spans="1:32" customFormat="1" x14ac:dyDescent="0.25"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96"/>
    </row>
    <row r="62" spans="1:32" customFormat="1" x14ac:dyDescent="0.25"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96"/>
    </row>
    <row r="63" spans="1:32" customFormat="1" x14ac:dyDescent="0.25"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96"/>
    </row>
    <row r="64" spans="1:32" customFormat="1" x14ac:dyDescent="0.25"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96"/>
    </row>
    <row r="65" spans="2:22" x14ac:dyDescent="0.25">
      <c r="B65"/>
      <c r="C65" s="1"/>
      <c r="D65" s="2"/>
      <c r="E65" s="2"/>
      <c r="F65" s="2"/>
      <c r="G65" s="2"/>
      <c r="H65" s="2"/>
      <c r="I65" s="2"/>
      <c r="J65" s="2"/>
      <c r="K65" s="2"/>
      <c r="L65" s="2"/>
      <c r="M65"/>
      <c r="N65"/>
      <c r="O65" s="94"/>
      <c r="P65"/>
      <c r="Q65"/>
      <c r="R65" s="94"/>
      <c r="V65" s="96"/>
    </row>
    <row r="66" spans="2:22" x14ac:dyDescent="0.25">
      <c r="M66"/>
      <c r="N66"/>
      <c r="O66" s="94"/>
      <c r="P66"/>
      <c r="Q66"/>
      <c r="R66" s="94"/>
      <c r="V66" s="96"/>
    </row>
    <row r="67" spans="2:22" x14ac:dyDescent="0.25">
      <c r="M67" s="2"/>
      <c r="N67" s="2"/>
      <c r="O67" s="2"/>
      <c r="P67" s="2"/>
      <c r="Q67" s="2"/>
      <c r="R67" s="2"/>
      <c r="V67" s="96"/>
    </row>
    <row r="68" spans="2:22" x14ac:dyDescent="0.25">
      <c r="M68" s="2"/>
      <c r="N68" s="2"/>
      <c r="O68" s="2"/>
      <c r="P68" s="2"/>
      <c r="Q68" s="2"/>
      <c r="R68" s="2"/>
      <c r="V68" s="96"/>
    </row>
    <row r="69" spans="2:22" x14ac:dyDescent="0.25">
      <c r="M69" s="2"/>
      <c r="N69" s="2"/>
      <c r="O69" s="2"/>
      <c r="P69" s="2"/>
      <c r="Q69" s="2"/>
      <c r="R69" s="2"/>
      <c r="V69" s="96"/>
    </row>
    <row r="70" spans="2:22" x14ac:dyDescent="0.25">
      <c r="M70" s="2"/>
      <c r="N70" s="2"/>
      <c r="O70" s="2"/>
      <c r="P70" s="2"/>
      <c r="Q70" s="2"/>
      <c r="R70" s="2"/>
      <c r="V70" s="96"/>
    </row>
    <row r="71" spans="2:22" x14ac:dyDescent="0.25">
      <c r="M71"/>
      <c r="N71"/>
      <c r="O71" s="94"/>
      <c r="P71"/>
      <c r="Q71"/>
      <c r="R71" s="94"/>
      <c r="V71" s="96"/>
    </row>
    <row r="72" spans="2:22" x14ac:dyDescent="0.25">
      <c r="M72"/>
      <c r="N72"/>
      <c r="O72" s="94"/>
      <c r="P72"/>
      <c r="Q72"/>
      <c r="R72" s="94"/>
      <c r="V72" s="96"/>
    </row>
    <row r="73" spans="2:22" x14ac:dyDescent="0.25">
      <c r="M73" s="2"/>
      <c r="N73" s="2"/>
      <c r="O73" s="2"/>
      <c r="P73" s="2"/>
      <c r="Q73" s="2"/>
      <c r="R73" s="2"/>
      <c r="V73" s="96"/>
    </row>
    <row r="74" spans="2:22" ht="12.75" x14ac:dyDescent="0.2">
      <c r="V74" s="96"/>
    </row>
    <row r="75" spans="2:22" ht="12.75" x14ac:dyDescent="0.2">
      <c r="V75" s="96"/>
    </row>
    <row r="76" spans="2:22" ht="12.75" x14ac:dyDescent="0.2">
      <c r="V76" s="96"/>
    </row>
    <row r="77" spans="2:22" ht="12.75" x14ac:dyDescent="0.2">
      <c r="V77" s="96"/>
    </row>
    <row r="78" spans="2:22" ht="12.75" x14ac:dyDescent="0.2">
      <c r="V78" s="96"/>
    </row>
    <row r="79" spans="2:22" ht="12.75" x14ac:dyDescent="0.2">
      <c r="V79" s="96"/>
    </row>
    <row r="80" spans="2:22" ht="12.75" x14ac:dyDescent="0.2">
      <c r="V80" s="96"/>
    </row>
    <row r="81" spans="22:22" ht="12.75" x14ac:dyDescent="0.2">
      <c r="V81" s="96"/>
    </row>
    <row r="82" spans="22:22" ht="12.75" x14ac:dyDescent="0.2">
      <c r="V82" s="96"/>
    </row>
    <row r="83" spans="22:22" ht="12.75" x14ac:dyDescent="0.2">
      <c r="V83" s="96"/>
    </row>
    <row r="84" spans="22:22" ht="12.75" x14ac:dyDescent="0.2">
      <c r="V84" s="96"/>
    </row>
    <row r="85" spans="22:22" ht="12.75" x14ac:dyDescent="0.2">
      <c r="V85" s="96"/>
    </row>
    <row r="86" spans="22:22" ht="12.75" x14ac:dyDescent="0.2">
      <c r="V86" s="96"/>
    </row>
    <row r="87" spans="22:22" ht="12.75" x14ac:dyDescent="0.2">
      <c r="V87" s="96"/>
    </row>
    <row r="88" spans="22:22" ht="12.75" x14ac:dyDescent="0.2">
      <c r="V88" s="96"/>
    </row>
    <row r="89" spans="22:22" ht="12.75" x14ac:dyDescent="0.2">
      <c r="V89" s="96"/>
    </row>
    <row r="90" spans="22:22" ht="12.75" x14ac:dyDescent="0.2">
      <c r="V90" s="96"/>
    </row>
    <row r="91" spans="22:22" ht="12.75" x14ac:dyDescent="0.2">
      <c r="V91" s="96"/>
    </row>
    <row r="92" spans="22:22" ht="12.75" x14ac:dyDescent="0.2">
      <c r="V92" s="96"/>
    </row>
    <row r="93" spans="22:22" ht="12.75" x14ac:dyDescent="0.2">
      <c r="V93" s="96"/>
    </row>
    <row r="94" spans="22:22" ht="12.75" x14ac:dyDescent="0.2">
      <c r="V94" s="96"/>
    </row>
    <row r="95" spans="22:22" ht="12.75" x14ac:dyDescent="0.2">
      <c r="V95" s="96"/>
    </row>
    <row r="96" spans="22:22" ht="12.75" x14ac:dyDescent="0.2">
      <c r="V96" s="96"/>
    </row>
    <row r="97" spans="22:22" ht="12.75" x14ac:dyDescent="0.2">
      <c r="V97" s="96"/>
    </row>
    <row r="98" spans="22:22" ht="12.75" x14ac:dyDescent="0.2">
      <c r="V98" s="96"/>
    </row>
    <row r="99" spans="22:22" ht="12.75" x14ac:dyDescent="0.2">
      <c r="V99" s="96"/>
    </row>
    <row r="100" spans="22:22" ht="12.75" x14ac:dyDescent="0.2">
      <c r="V100" s="96"/>
    </row>
    <row r="101" spans="22:22" ht="12.75" x14ac:dyDescent="0.2">
      <c r="V101" s="96"/>
    </row>
    <row r="102" spans="22:22" ht="12.75" x14ac:dyDescent="0.2">
      <c r="V102" s="96"/>
    </row>
    <row r="103" spans="22:22" ht="12.75" x14ac:dyDescent="0.2">
      <c r="V103" s="96"/>
    </row>
    <row r="104" spans="22:22" ht="12.75" x14ac:dyDescent="0.2">
      <c r="V104" s="96"/>
    </row>
    <row r="105" spans="22:22" ht="12.75" x14ac:dyDescent="0.2">
      <c r="V105" s="96"/>
    </row>
    <row r="106" spans="22:22" ht="12.75" x14ac:dyDescent="0.2">
      <c r="V106" s="96"/>
    </row>
    <row r="107" spans="22:22" ht="12.75" x14ac:dyDescent="0.2">
      <c r="V107" s="96"/>
    </row>
    <row r="108" spans="22:22" ht="12.75" x14ac:dyDescent="0.2">
      <c r="V108" s="96"/>
    </row>
    <row r="109" spans="22:22" ht="12.75" x14ac:dyDescent="0.2">
      <c r="V109" s="96"/>
    </row>
    <row r="110" spans="22:22" ht="12.75" x14ac:dyDescent="0.2">
      <c r="V110" s="96"/>
    </row>
    <row r="111" spans="22:22" ht="12.75" x14ac:dyDescent="0.2">
      <c r="V111" s="96"/>
    </row>
    <row r="112" spans="22:22" ht="12.75" x14ac:dyDescent="0.2">
      <c r="V112" s="96"/>
    </row>
    <row r="113" spans="22:22" ht="12.75" x14ac:dyDescent="0.2">
      <c r="V113" s="96"/>
    </row>
    <row r="114" spans="22:22" ht="12.75" x14ac:dyDescent="0.2">
      <c r="V114" s="96"/>
    </row>
    <row r="115" spans="22:22" ht="12.75" x14ac:dyDescent="0.2">
      <c r="V115" s="96"/>
    </row>
    <row r="116" spans="22:22" ht="12.75" x14ac:dyDescent="0.2">
      <c r="V116" s="96"/>
    </row>
    <row r="117" spans="22:22" ht="12.75" x14ac:dyDescent="0.2">
      <c r="V117" s="96"/>
    </row>
    <row r="118" spans="22:22" ht="12.75" x14ac:dyDescent="0.2">
      <c r="V118" s="96"/>
    </row>
    <row r="119" spans="22:22" ht="12.75" x14ac:dyDescent="0.2">
      <c r="V119" s="96"/>
    </row>
    <row r="120" spans="22:22" ht="12.75" x14ac:dyDescent="0.2">
      <c r="V120" s="96"/>
    </row>
    <row r="121" spans="22:22" ht="12.75" x14ac:dyDescent="0.2">
      <c r="V121" s="96"/>
    </row>
    <row r="122" spans="22:22" ht="12.75" x14ac:dyDescent="0.2">
      <c r="V122" s="96"/>
    </row>
    <row r="123" spans="22:22" ht="12.75" x14ac:dyDescent="0.2">
      <c r="V123" s="96"/>
    </row>
    <row r="124" spans="22:22" ht="12.75" x14ac:dyDescent="0.2">
      <c r="V124" s="96"/>
    </row>
    <row r="125" spans="22:22" ht="12.75" x14ac:dyDescent="0.2">
      <c r="V125" s="96"/>
    </row>
    <row r="126" spans="22:22" ht="12.75" x14ac:dyDescent="0.2">
      <c r="V126" s="96"/>
    </row>
    <row r="127" spans="22:22" ht="12.75" x14ac:dyDescent="0.2">
      <c r="V127" s="96"/>
    </row>
    <row r="128" spans="22:22" ht="12.75" x14ac:dyDescent="0.2">
      <c r="V128" s="96"/>
    </row>
    <row r="129" spans="22:22" ht="12.75" x14ac:dyDescent="0.2">
      <c r="V129" s="96"/>
    </row>
    <row r="130" spans="22:22" ht="12.75" x14ac:dyDescent="0.2">
      <c r="V130" s="96"/>
    </row>
    <row r="131" spans="22:22" ht="12.75" x14ac:dyDescent="0.2">
      <c r="V131" s="96"/>
    </row>
    <row r="132" spans="22:22" ht="12.75" x14ac:dyDescent="0.2">
      <c r="V132" s="96"/>
    </row>
    <row r="133" spans="22:22" ht="12.75" x14ac:dyDescent="0.2">
      <c r="V133" s="96"/>
    </row>
    <row r="134" spans="22:22" ht="12.75" x14ac:dyDescent="0.2">
      <c r="V134" s="96"/>
    </row>
    <row r="135" spans="22:22" ht="12.75" x14ac:dyDescent="0.2">
      <c r="V135" s="96"/>
    </row>
    <row r="136" spans="22:22" ht="12.75" x14ac:dyDescent="0.2">
      <c r="V136" s="96"/>
    </row>
    <row r="137" spans="22:22" ht="12.75" x14ac:dyDescent="0.2">
      <c r="V137" s="96"/>
    </row>
    <row r="138" spans="22:22" ht="12.75" x14ac:dyDescent="0.2">
      <c r="V138" s="96"/>
    </row>
    <row r="139" spans="22:22" ht="12.75" x14ac:dyDescent="0.2">
      <c r="V139" s="96"/>
    </row>
    <row r="140" spans="22:22" ht="12.75" x14ac:dyDescent="0.2">
      <c r="V140" s="96"/>
    </row>
    <row r="141" spans="22:22" ht="12.75" x14ac:dyDescent="0.2">
      <c r="V141" s="96"/>
    </row>
    <row r="142" spans="22:22" ht="12.75" x14ac:dyDescent="0.2">
      <c r="V142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John</dc:creator>
  <cp:lastModifiedBy>Dalton, John</cp:lastModifiedBy>
  <dcterms:created xsi:type="dcterms:W3CDTF">2023-07-19T13:05:59Z</dcterms:created>
  <dcterms:modified xsi:type="dcterms:W3CDTF">2023-07-19T13:10:05Z</dcterms:modified>
</cp:coreProperties>
</file>